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1280" windowHeight="6360" tabRatio="696" firstSheet="3" activeTab="5"/>
  </bookViews>
  <sheets>
    <sheet name="BS" sheetId="1" r:id="rId1"/>
    <sheet name="IS" sheetId="2" r:id="rId2"/>
    <sheet name="FA" sheetId="3" r:id="rId3"/>
    <sheet name="IS submited to tax" sheetId="4" r:id="rId4"/>
    <sheet name="BS sumited to tax admin" sheetId="5" r:id="rId5"/>
    <sheet name="Working adjustment" sheetId="6" r:id="rId6"/>
  </sheets>
  <definedNames>
    <definedName name="_xlnm.Print_Area" localSheetId="3">'IS submited to tax'!$A$3:$B$30</definedName>
  </definedNames>
  <calcPr calcId="144525"/>
</workbook>
</file>

<file path=xl/calcChain.xml><?xml version="1.0" encoding="utf-8"?>
<calcChain xmlns="http://schemas.openxmlformats.org/spreadsheetml/2006/main">
  <c r="G21" i="6" l="1"/>
  <c r="G19" i="6"/>
  <c r="G20" i="6"/>
  <c r="C49" i="4"/>
  <c r="B42" i="4"/>
  <c r="B41" i="4"/>
  <c r="B40" i="4"/>
  <c r="B33" i="4"/>
  <c r="E21" i="4"/>
  <c r="I28" i="5"/>
  <c r="I14" i="5"/>
  <c r="I24" i="5"/>
  <c r="I22" i="5"/>
  <c r="E32" i="5" l="1"/>
  <c r="I33" i="5" s="1"/>
  <c r="E31" i="5"/>
  <c r="F25" i="5"/>
  <c r="F17" i="5"/>
  <c r="F18" i="5" s="1"/>
  <c r="G26" i="5" s="1"/>
  <c r="B29" i="4"/>
  <c r="B30" i="4" s="1"/>
  <c r="D39" i="5" s="1"/>
  <c r="F40" i="5" s="1"/>
  <c r="G36" i="6"/>
  <c r="H39" i="6"/>
  <c r="H41" i="6"/>
  <c r="H40" i="6"/>
  <c r="G38" i="6"/>
  <c r="G33" i="6"/>
  <c r="G32" i="6"/>
  <c r="G31" i="6"/>
  <c r="F17" i="6"/>
  <c r="F15" i="6"/>
  <c r="F29" i="6"/>
  <c r="F27" i="6"/>
  <c r="F13" i="6"/>
  <c r="F12" i="6"/>
  <c r="E22" i="6"/>
  <c r="F10" i="6"/>
  <c r="F14" i="6"/>
  <c r="E20" i="6"/>
  <c r="E21" i="6"/>
  <c r="E19" i="6"/>
  <c r="F34" i="5" l="1"/>
  <c r="F35" i="5" s="1"/>
  <c r="G41" i="5" s="1"/>
  <c r="I41" i="5" s="1"/>
  <c r="E37" i="1"/>
  <c r="C36" i="1"/>
  <c r="C22" i="2"/>
  <c r="C15" i="2"/>
  <c r="C10" i="2"/>
  <c r="G18" i="2" s="1"/>
  <c r="C14" i="2"/>
  <c r="C27" i="2"/>
  <c r="C18" i="2"/>
  <c r="G11" i="2"/>
  <c r="I38" i="1"/>
  <c r="C35" i="1" s="1"/>
  <c r="D30" i="1"/>
  <c r="E31" i="1" s="1"/>
  <c r="E32" i="1" s="1"/>
  <c r="C24" i="2"/>
  <c r="E36" i="3"/>
  <c r="D23" i="1"/>
  <c r="F30" i="3"/>
  <c r="E30" i="3"/>
  <c r="D22" i="1"/>
  <c r="D21" i="1"/>
  <c r="D20" i="1"/>
  <c r="F34" i="3"/>
  <c r="F35" i="3"/>
  <c r="F33" i="3"/>
  <c r="E33" i="3"/>
  <c r="E34" i="3"/>
  <c r="E35" i="3"/>
  <c r="D19" i="1"/>
  <c r="F28" i="3"/>
  <c r="E28" i="3"/>
  <c r="G26" i="3"/>
  <c r="D15" i="3"/>
  <c r="E15" i="3"/>
  <c r="F15" i="3"/>
  <c r="G15" i="3"/>
  <c r="I15" i="3"/>
  <c r="J15" i="3"/>
  <c r="C15" i="3"/>
  <c r="J13" i="3"/>
  <c r="J14" i="3"/>
  <c r="J12" i="3"/>
  <c r="I13" i="3"/>
  <c r="I14" i="3"/>
  <c r="I12" i="3"/>
  <c r="J19" i="3"/>
  <c r="H20" i="3"/>
  <c r="H21" i="3"/>
  <c r="H19" i="3"/>
  <c r="G20" i="3"/>
  <c r="G21" i="3"/>
  <c r="G19" i="3"/>
  <c r="D19" i="3"/>
  <c r="E20" i="3"/>
  <c r="E21" i="3"/>
  <c r="E19" i="3"/>
  <c r="D21" i="3"/>
  <c r="D20" i="3"/>
  <c r="E16" i="1"/>
  <c r="E10" i="1"/>
  <c r="G10" i="2"/>
  <c r="F24" i="6" l="1"/>
  <c r="F26" i="6" s="1"/>
  <c r="F16" i="6"/>
  <c r="F38" i="1"/>
  <c r="C28" i="2"/>
  <c r="F29" i="2" s="1"/>
  <c r="E24" i="1"/>
  <c r="E17" i="1"/>
  <c r="F25" i="1" l="1"/>
  <c r="H26" i="1" s="1"/>
  <c r="H14" i="1" s="1"/>
</calcChain>
</file>

<file path=xl/sharedStrings.xml><?xml version="1.0" encoding="utf-8"?>
<sst xmlns="http://schemas.openxmlformats.org/spreadsheetml/2006/main" count="245" uniqueCount="177">
  <si>
    <t>CASH</t>
  </si>
  <si>
    <t>Cash on Hand</t>
  </si>
  <si>
    <t>Cash at Bank</t>
  </si>
  <si>
    <t>ACCOUNT RECEIVABLE</t>
  </si>
  <si>
    <t>INVENTORY ASSETS</t>
  </si>
  <si>
    <t>OTHER ASSETS</t>
  </si>
  <si>
    <t>Computer Equipment</t>
  </si>
  <si>
    <t>Vehicle</t>
  </si>
  <si>
    <t>Other Fixed Assets</t>
  </si>
  <si>
    <t>ACCOUNT  PAYABLE</t>
  </si>
  <si>
    <t>OTHER CURRENT LIABILITIES</t>
  </si>
  <si>
    <t>Other Payable</t>
  </si>
  <si>
    <t>Tax liability</t>
  </si>
  <si>
    <t>Owner’s Capital</t>
  </si>
  <si>
    <t>Total</t>
  </si>
  <si>
    <t>Current Assets</t>
  </si>
  <si>
    <t>Advance for project</t>
  </si>
  <si>
    <t xml:space="preserve">Prepayment of Profit Tax </t>
  </si>
  <si>
    <t>Income Statement</t>
  </si>
  <si>
    <t>For 2016</t>
  </si>
  <si>
    <t>Note</t>
  </si>
  <si>
    <t xml:space="preserve">Sale: </t>
  </si>
  <si>
    <t>Total Sale ……………………………………..</t>
  </si>
  <si>
    <t xml:space="preserve">Cost of Goods Sold: </t>
  </si>
  <si>
    <t xml:space="preserve"> Total COGS ……………………………………..</t>
  </si>
  <si>
    <t xml:space="preserve"> Gross Profit …………………………………….</t>
  </si>
  <si>
    <t xml:space="preserve">Total Expense: </t>
  </si>
  <si>
    <t xml:space="preserve">   Advertising ……………………………………………..</t>
  </si>
  <si>
    <t xml:space="preserve">   Salary ……………………………………………………..</t>
  </si>
  <si>
    <t xml:space="preserve">   Office supply …………………………………………..</t>
  </si>
  <si>
    <t xml:space="preserve">   Electricity …………………………………………..</t>
  </si>
  <si>
    <t xml:space="preserve">   Water supply…………………………………………..</t>
  </si>
  <si>
    <t xml:space="preserve">   Rental ……………………………………………………</t>
  </si>
  <si>
    <t xml:space="preserve">   Telephone and Internet…………………………</t>
  </si>
  <si>
    <t xml:space="preserve">   Depreciation…………………………………………..</t>
  </si>
  <si>
    <t xml:space="preserve">   Other expense……………………………………</t>
  </si>
  <si>
    <r>
      <t>Total Expense</t>
    </r>
    <r>
      <rPr>
        <sz val="12"/>
        <color rgb="FF000000"/>
        <rFont val="Calibri"/>
        <family val="2"/>
      </rPr>
      <t>…………………………………………..</t>
    </r>
  </si>
  <si>
    <r>
      <t xml:space="preserve">Profit/(loss) before tax </t>
    </r>
    <r>
      <rPr>
        <sz val="12"/>
        <color rgb="FF000000"/>
        <rFont val="Calibri"/>
        <family val="2"/>
      </rPr>
      <t>…………………………………</t>
    </r>
  </si>
  <si>
    <t xml:space="preserve">    Sale from Computers</t>
  </si>
  <si>
    <t>Total Current Assets</t>
  </si>
  <si>
    <t>Tangible Assets Class 1 (Straight-line Method)</t>
  </si>
  <si>
    <t xml:space="preserve">Building </t>
  </si>
  <si>
    <t>Fixed Assets</t>
  </si>
  <si>
    <t>Class 2</t>
  </si>
  <si>
    <t>Class 3</t>
  </si>
  <si>
    <t>Class 4</t>
  </si>
  <si>
    <t>Historical Cost</t>
  </si>
  <si>
    <t>Undepreciated Value at</t>
  </si>
  <si>
    <t>the Beginning of the</t>
  </si>
  <si>
    <t>Period</t>
  </si>
  <si>
    <t>Acquisition, Transfer-in,</t>
  </si>
  <si>
    <t>Production or Contribution</t>
  </si>
  <si>
    <t>During the Period</t>
  </si>
  <si>
    <t>Written-off or Disposal</t>
  </si>
  <si>
    <t>Value During the Period</t>
  </si>
  <si>
    <t>Depriciation Based Value</t>
  </si>
  <si>
    <t>Deprec. Rate</t>
  </si>
  <si>
    <t>Deprec. Allowance of</t>
  </si>
  <si>
    <t>the Period</t>
  </si>
  <si>
    <t>Undeprec. Value at the End of</t>
  </si>
  <si>
    <t>the Period (Net Book Value)</t>
  </si>
  <si>
    <t>NBV</t>
  </si>
  <si>
    <t>RATE</t>
  </si>
  <si>
    <t>NBV1</t>
  </si>
  <si>
    <t>DEPRE 1</t>
  </si>
  <si>
    <t>Deprec 2</t>
  </si>
  <si>
    <t>Depreciation of Tangible Fixed Assets Class 2 - 4 (Declining Balance Method) for 2015</t>
  </si>
  <si>
    <t xml:space="preserve">Accounting Depreciation expense per year </t>
  </si>
  <si>
    <t>NBV ( 3 years)</t>
  </si>
  <si>
    <t xml:space="preserve">Office Equipment </t>
  </si>
  <si>
    <t xml:space="preserve">Office Furniture </t>
  </si>
  <si>
    <t>computer</t>
  </si>
  <si>
    <t>Dep per year</t>
  </si>
  <si>
    <t>Class 3 (i)</t>
  </si>
  <si>
    <t xml:space="preserve">(i) </t>
  </si>
  <si>
    <t>car</t>
  </si>
  <si>
    <t>office equp</t>
  </si>
  <si>
    <t>office future</t>
  </si>
  <si>
    <t>Retained Earning</t>
  </si>
  <si>
    <t>Total Net Fixed Asset</t>
  </si>
  <si>
    <t>Total Assets</t>
  </si>
  <si>
    <t xml:space="preserve">Current Liability </t>
  </si>
  <si>
    <t>Total Current Liablity</t>
  </si>
  <si>
    <t>Tax profit</t>
  </si>
  <si>
    <t>y1</t>
  </si>
  <si>
    <t>y2</t>
  </si>
  <si>
    <t>adjust accounting profit</t>
  </si>
  <si>
    <t xml:space="preserve">    Computers-COGS …………………………………….</t>
  </si>
  <si>
    <t xml:space="preserve">    Phones-COGS ………………………………….</t>
  </si>
  <si>
    <t xml:space="preserve">    Sale from Phones</t>
  </si>
  <si>
    <t xml:space="preserve">Current Profit before tax </t>
  </si>
  <si>
    <t xml:space="preserve">TOTAL EQUITY </t>
  </si>
  <si>
    <t>TOTAL LIABILITY AND EQUITY</t>
  </si>
  <si>
    <t>TOP ONE TRADING COMPANY</t>
  </si>
  <si>
    <t>BALANCE SHEET</t>
  </si>
  <si>
    <t>AS OF 31 DECEMBER 2016</t>
  </si>
  <si>
    <t>EQUITY</t>
  </si>
  <si>
    <t xml:space="preserve">   Entertainment……………………………………</t>
  </si>
  <si>
    <t xml:space="preserve">   Entertainment ……………………………………</t>
  </si>
  <si>
    <t>go to BS (equity)</t>
  </si>
  <si>
    <t>Total Current Liability</t>
  </si>
  <si>
    <t xml:space="preserve">Profit tax </t>
  </si>
  <si>
    <t>Dr. profit tax expense</t>
  </si>
  <si>
    <t xml:space="preserve">Cr. Prepayment of profit tax </t>
  </si>
  <si>
    <t xml:space="preserve">Cr. Prepayment tax payable ( December) </t>
  </si>
  <si>
    <t>Cr. Profit tax payable</t>
  </si>
  <si>
    <t>Non-Deductible expense:</t>
  </si>
  <si>
    <t>Accounting deprecition expense</t>
  </si>
  <si>
    <t>Warranty expense ( estimated expense)</t>
  </si>
  <si>
    <t xml:space="preserve">   Entertainment </t>
  </si>
  <si>
    <t>Donation to homeless ppl</t>
  </si>
  <si>
    <t>Tax depreciation expense ( working)</t>
  </si>
  <si>
    <t>NBV (bb 2016) x rate</t>
  </si>
  <si>
    <t xml:space="preserve">Adjusted profit before tax </t>
  </si>
  <si>
    <t>W-Donation of to Red Cross Cambodia</t>
  </si>
  <si>
    <t>F1</t>
  </si>
  <si>
    <t>F2</t>
  </si>
  <si>
    <t>f3</t>
  </si>
  <si>
    <t>F4</t>
  </si>
  <si>
    <t>Maximum expense</t>
  </si>
  <si>
    <t>F5</t>
  </si>
  <si>
    <t>lower of 3,000 and 2,356</t>
  </si>
  <si>
    <t>F6</t>
  </si>
  <si>
    <t>F2-F5</t>
  </si>
  <si>
    <t>Add back donation to Red Cross Cambodia</t>
  </si>
  <si>
    <t>Adjusted profit before tax and after contribution</t>
  </si>
  <si>
    <t xml:space="preserve">Net profit </t>
  </si>
  <si>
    <t>accounting</t>
  </si>
  <si>
    <t>37400+14,000-7,280</t>
  </si>
  <si>
    <t xml:space="preserve"> doation to homeless and red cross</t>
  </si>
  <si>
    <t>Pay to tax tax admin ??</t>
  </si>
  <si>
    <t>Minimum tax expense = Revenue x 1%</t>
  </si>
  <si>
    <t>Profit tax payable</t>
  </si>
  <si>
    <t>PPT (11 month)</t>
  </si>
  <si>
    <t>PPT payable</t>
  </si>
  <si>
    <t xml:space="preserve">Current profit </t>
  </si>
  <si>
    <t xml:space="preserve">PPT payable  </t>
  </si>
  <si>
    <t>A7</t>
  </si>
  <si>
    <t>A12</t>
  </si>
  <si>
    <t>A13</t>
  </si>
  <si>
    <t>A49</t>
  </si>
  <si>
    <t>A45</t>
  </si>
  <si>
    <t>B21</t>
  </si>
  <si>
    <t>Other Expense</t>
  </si>
  <si>
    <t>Less:</t>
  </si>
  <si>
    <t xml:space="preserve"> Provision</t>
  </si>
  <si>
    <t xml:space="preserve"> Repair and maintenance</t>
  </si>
  <si>
    <t xml:space="preserve"> Patent</t>
  </si>
  <si>
    <t xml:space="preserve"> Donation</t>
  </si>
  <si>
    <t>Via accounting</t>
  </si>
  <si>
    <t>Add:</t>
  </si>
  <si>
    <t xml:space="preserve"> Office supply</t>
  </si>
  <si>
    <t xml:space="preserve"> Telephone and internet</t>
  </si>
  <si>
    <t>Other expense via Tax Form</t>
  </si>
  <si>
    <t>Cost of goods sold=BB + purchase - ending inventory =&gt; purchase = cost of goods sold - BB +ending inventory</t>
  </si>
  <si>
    <t>190,000 -50,000+70,000</t>
  </si>
  <si>
    <t>Red cross</t>
  </si>
  <si>
    <t>Homeless</t>
  </si>
  <si>
    <t>non deductible exp</t>
  </si>
  <si>
    <t>deductible, but limit</t>
  </si>
  <si>
    <t>Final</t>
  </si>
  <si>
    <t>Section A</t>
  </si>
  <si>
    <t>F/T</t>
  </si>
  <si>
    <t>Section B</t>
  </si>
  <si>
    <t>Section C</t>
  </si>
  <si>
    <t>Profit tax expense</t>
  </si>
  <si>
    <t>Non-Deductible expense</t>
  </si>
  <si>
    <t>Interest or dontation adjustment</t>
  </si>
  <si>
    <t>Minimum tax</t>
  </si>
  <si>
    <t>….</t>
  </si>
  <si>
    <t>Fill form</t>
  </si>
  <si>
    <t>Question ( 2 up)</t>
  </si>
  <si>
    <t>sale x 1%</t>
  </si>
  <si>
    <t>Tax depreciation expense</t>
  </si>
  <si>
    <t>Net Income</t>
  </si>
  <si>
    <t>Income Tax Expense</t>
  </si>
  <si>
    <t>www.pp-hr.com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</si>
</sst>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0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41" fontId="0" fillId="0" borderId="0" xfId="0" applyNumberFormat="1"/>
    <xf numFmtId="41" fontId="0" fillId="0" borderId="0" xfId="0" applyNumberFormat="1" applyBorder="1" applyAlignment="1">
      <alignment vertical="center" wrapText="1"/>
    </xf>
    <xf numFmtId="41" fontId="0" fillId="0" borderId="0" xfId="0" applyNumberFormat="1" applyBorder="1"/>
    <xf numFmtId="41" fontId="0" fillId="0" borderId="2" xfId="0" applyNumberFormat="1" applyBorder="1"/>
    <xf numFmtId="41" fontId="1" fillId="0" borderId="0" xfId="0" applyNumberFormat="1" applyFont="1"/>
    <xf numFmtId="0" fontId="0" fillId="0" borderId="2" xfId="0" applyBorder="1"/>
    <xf numFmtId="9" fontId="0" fillId="0" borderId="3" xfId="0" applyNumberFormat="1" applyBorder="1"/>
    <xf numFmtId="0" fontId="5" fillId="0" borderId="6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3" xfId="0" applyFont="1" applyBorder="1"/>
    <xf numFmtId="41" fontId="5" fillId="0" borderId="3" xfId="0" applyNumberFormat="1" applyFont="1" applyBorder="1"/>
    <xf numFmtId="9" fontId="5" fillId="0" borderId="3" xfId="0" applyNumberFormat="1" applyFont="1" applyBorder="1"/>
    <xf numFmtId="0" fontId="6" fillId="0" borderId="4" xfId="0" applyFont="1" applyBorder="1"/>
    <xf numFmtId="41" fontId="6" fillId="0" borderId="4" xfId="0" applyNumberFormat="1" applyFont="1" applyBorder="1"/>
    <xf numFmtId="0" fontId="5" fillId="0" borderId="0" xfId="0" applyFont="1" applyFill="1" applyBorder="1"/>
    <xf numFmtId="41" fontId="5" fillId="0" borderId="0" xfId="0" applyNumberFormat="1" applyFont="1" applyFill="1" applyBorder="1"/>
    <xf numFmtId="3" fontId="7" fillId="0" borderId="0" xfId="0" applyNumberFormat="1" applyFont="1" applyAlignment="1">
      <alignment vertical="center"/>
    </xf>
    <xf numFmtId="41" fontId="1" fillId="0" borderId="2" xfId="0" applyNumberFormat="1" applyFont="1" applyBorder="1"/>
    <xf numFmtId="0" fontId="1" fillId="0" borderId="0" xfId="0" applyFont="1"/>
    <xf numFmtId="41" fontId="1" fillId="0" borderId="0" xfId="0" applyNumberFormat="1" applyFont="1" applyBorder="1" applyAlignment="1">
      <alignment vertical="center" wrapText="1"/>
    </xf>
    <xf numFmtId="3" fontId="1" fillId="0" borderId="0" xfId="0" applyNumberFormat="1" applyFont="1"/>
    <xf numFmtId="41" fontId="1" fillId="2" borderId="0" xfId="0" applyNumberFormat="1" applyFont="1" applyFill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3" fontId="0" fillId="0" borderId="0" xfId="0" applyNumberFormat="1" applyBorder="1"/>
    <xf numFmtId="0" fontId="0" fillId="0" borderId="0" xfId="0" applyFill="1" applyBorder="1" applyAlignment="1">
      <alignment vertical="center" wrapText="1"/>
    </xf>
    <xf numFmtId="41" fontId="0" fillId="0" borderId="2" xfId="0" applyNumberFormat="1" applyBorder="1" applyAlignment="1">
      <alignment vertical="center" wrapText="1"/>
    </xf>
    <xf numFmtId="3" fontId="0" fillId="0" borderId="2" xfId="0" applyNumberFormat="1" applyBorder="1"/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3" fontId="10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9" fontId="0" fillId="0" borderId="0" xfId="0" applyNumberFormat="1"/>
    <xf numFmtId="41" fontId="8" fillId="0" borderId="2" xfId="0" applyNumberFormat="1" applyFont="1" applyBorder="1"/>
    <xf numFmtId="3" fontId="0" fillId="4" borderId="2" xfId="0" applyNumberFormat="1" applyFill="1" applyBorder="1"/>
    <xf numFmtId="3" fontId="11" fillId="0" borderId="1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4" borderId="0" xfId="0" applyFill="1"/>
    <xf numFmtId="41" fontId="0" fillId="4" borderId="0" xfId="0" applyNumberFormat="1" applyFill="1"/>
    <xf numFmtId="3" fontId="11" fillId="0" borderId="1" xfId="0" applyNumberFormat="1" applyFont="1" applyBorder="1" applyAlignment="1">
      <alignment vertical="center"/>
    </xf>
    <xf numFmtId="0" fontId="8" fillId="0" borderId="0" xfId="0" applyFont="1"/>
    <xf numFmtId="3" fontId="8" fillId="0" borderId="0" xfId="0" applyNumberFormat="1" applyFont="1"/>
    <xf numFmtId="0" fontId="12" fillId="0" borderId="0" xfId="0" applyFont="1"/>
    <xf numFmtId="3" fontId="8" fillId="0" borderId="2" xfId="0" applyNumberFormat="1" applyFont="1" applyBorder="1"/>
    <xf numFmtId="0" fontId="13" fillId="0" borderId="0" xfId="0" applyFont="1" applyFill="1" applyBorder="1" applyAlignment="1">
      <alignment vertical="center"/>
    </xf>
    <xf numFmtId="9" fontId="8" fillId="0" borderId="0" xfId="0" applyNumberFormat="1" applyFont="1"/>
    <xf numFmtId="3" fontId="8" fillId="4" borderId="0" xfId="0" applyNumberFormat="1" applyFont="1" applyFill="1"/>
    <xf numFmtId="0" fontId="8" fillId="0" borderId="2" xfId="0" applyFont="1" applyBorder="1"/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9" fontId="13" fillId="0" borderId="7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p-h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opLeftCell="A31" workbookViewId="0">
      <selection activeCell="A2" sqref="A2:F2"/>
    </sheetView>
  </sheetViews>
  <sheetFormatPr defaultRowHeight="15" x14ac:dyDescent="0.25"/>
  <cols>
    <col min="1" max="1" width="7.85546875" customWidth="1"/>
    <col min="2" max="2" width="20.28515625" customWidth="1"/>
    <col min="3" max="3" width="22.85546875" customWidth="1"/>
    <col min="4" max="4" width="8.5703125" style="13" customWidth="1"/>
    <col min="5" max="5" width="9.140625" style="13"/>
    <col min="6" max="6" width="8.85546875" style="13" customWidth="1"/>
    <col min="7" max="8" width="9.140625" style="13"/>
  </cols>
  <sheetData>
    <row r="2" spans="1:8" x14ac:dyDescent="0.25">
      <c r="A2" s="83" t="s">
        <v>93</v>
      </c>
      <c r="B2" s="83"/>
      <c r="C2" s="83"/>
      <c r="D2" s="83"/>
      <c r="E2" s="83"/>
      <c r="F2" s="83"/>
    </row>
    <row r="3" spans="1:8" x14ac:dyDescent="0.25">
      <c r="A3" s="83" t="s">
        <v>94</v>
      </c>
      <c r="B3" s="83"/>
      <c r="C3" s="83"/>
      <c r="D3" s="83"/>
      <c r="E3" s="83"/>
      <c r="F3" s="83"/>
    </row>
    <row r="4" spans="1:8" x14ac:dyDescent="0.25">
      <c r="A4" s="83" t="s">
        <v>95</v>
      </c>
      <c r="B4" s="83"/>
      <c r="C4" s="83"/>
      <c r="D4" s="83"/>
      <c r="E4" s="83"/>
      <c r="F4" s="83"/>
    </row>
    <row r="5" spans="1:8" ht="17.25" customHeight="1" x14ac:dyDescent="0.25"/>
    <row r="6" spans="1:8" ht="16.5" customHeight="1" x14ac:dyDescent="0.25">
      <c r="A6" t="s">
        <v>15</v>
      </c>
      <c r="B6" s="12"/>
      <c r="C6" s="12"/>
      <c r="D6" s="14"/>
    </row>
    <row r="7" spans="1:8" ht="16.5" customHeight="1" x14ac:dyDescent="0.25">
      <c r="B7" s="12" t="s">
        <v>0</v>
      </c>
      <c r="C7" s="12"/>
      <c r="D7" s="14"/>
    </row>
    <row r="8" spans="1:8" ht="16.5" customHeight="1" x14ac:dyDescent="0.25">
      <c r="B8" s="12"/>
      <c r="C8" s="12" t="s">
        <v>1</v>
      </c>
      <c r="D8" s="14">
        <v>10000</v>
      </c>
    </row>
    <row r="9" spans="1:8" ht="16.5" customHeight="1" x14ac:dyDescent="0.25">
      <c r="B9" s="12"/>
      <c r="C9" s="12" t="s">
        <v>2</v>
      </c>
      <c r="D9" s="40">
        <v>50000</v>
      </c>
      <c r="E9" s="15"/>
    </row>
    <row r="10" spans="1:8" ht="16.5" customHeight="1" x14ac:dyDescent="0.25">
      <c r="B10" s="12"/>
      <c r="C10" s="12"/>
      <c r="D10" s="14"/>
      <c r="E10" s="13">
        <f>SUM(D8:D9)</f>
        <v>60000</v>
      </c>
    </row>
    <row r="11" spans="1:8" ht="16.5" customHeight="1" x14ac:dyDescent="0.25">
      <c r="B11" s="12" t="s">
        <v>3</v>
      </c>
      <c r="C11" s="12"/>
      <c r="D11" s="14"/>
      <c r="E11" s="13">
        <v>40000</v>
      </c>
    </row>
    <row r="12" spans="1:8" ht="16.5" customHeight="1" x14ac:dyDescent="0.25">
      <c r="B12" s="12" t="s">
        <v>4</v>
      </c>
      <c r="C12" s="12"/>
      <c r="D12" s="14"/>
      <c r="E12" s="13">
        <v>70000</v>
      </c>
    </row>
    <row r="13" spans="1:8" ht="16.5" customHeight="1" x14ac:dyDescent="0.25">
      <c r="B13" s="12" t="s">
        <v>5</v>
      </c>
      <c r="C13" s="12"/>
      <c r="D13" s="14"/>
    </row>
    <row r="14" spans="1:8" ht="16.5" customHeight="1" x14ac:dyDescent="0.25">
      <c r="B14" s="12"/>
      <c r="C14" s="12" t="s">
        <v>16</v>
      </c>
      <c r="D14" s="13">
        <v>7130</v>
      </c>
      <c r="H14" s="13">
        <f>D14-H26</f>
        <v>7130</v>
      </c>
    </row>
    <row r="15" spans="1:8" ht="16.5" customHeight="1" x14ac:dyDescent="0.25">
      <c r="B15" s="12"/>
      <c r="C15" s="12" t="s">
        <v>17</v>
      </c>
      <c r="D15" s="16">
        <v>3000</v>
      </c>
    </row>
    <row r="16" spans="1:8" ht="16.5" customHeight="1" x14ac:dyDescent="0.25">
      <c r="B16" s="12"/>
      <c r="C16" s="12"/>
      <c r="D16" s="14"/>
      <c r="E16" s="16">
        <f>SUM(D14:D15)</f>
        <v>10130</v>
      </c>
    </row>
    <row r="17" spans="1:8" ht="16.5" customHeight="1" x14ac:dyDescent="0.25">
      <c r="A17" t="s">
        <v>39</v>
      </c>
      <c r="B17" s="12"/>
      <c r="C17" s="12"/>
      <c r="D17" s="14"/>
      <c r="E17" s="17">
        <f>SUM(E10:E16)</f>
        <v>180130</v>
      </c>
    </row>
    <row r="18" spans="1:8" ht="16.5" customHeight="1" x14ac:dyDescent="0.25">
      <c r="A18" t="s">
        <v>42</v>
      </c>
      <c r="B18" s="12"/>
      <c r="C18" s="12"/>
      <c r="D18" s="14"/>
    </row>
    <row r="19" spans="1:8" ht="16.5" customHeight="1" x14ac:dyDescent="0.25">
      <c r="B19" s="12"/>
      <c r="C19" s="12" t="s">
        <v>6</v>
      </c>
      <c r="D19" s="14">
        <f>FA!F28</f>
        <v>1200</v>
      </c>
    </row>
    <row r="20" spans="1:8" ht="16.5" customHeight="1" x14ac:dyDescent="0.25">
      <c r="B20" s="12"/>
      <c r="C20" s="12" t="s">
        <v>69</v>
      </c>
      <c r="D20" s="14">
        <f>FA!F34</f>
        <v>1600</v>
      </c>
    </row>
    <row r="21" spans="1:8" ht="16.5" customHeight="1" x14ac:dyDescent="0.25">
      <c r="B21" s="12"/>
      <c r="C21" s="12" t="s">
        <v>70</v>
      </c>
      <c r="D21" s="14">
        <f>FA!F35</f>
        <v>2400</v>
      </c>
    </row>
    <row r="22" spans="1:8" ht="16.5" customHeight="1" x14ac:dyDescent="0.25">
      <c r="B22" s="12"/>
      <c r="C22" s="12" t="s">
        <v>7</v>
      </c>
      <c r="D22" s="14">
        <f>FA!F33</f>
        <v>12000</v>
      </c>
    </row>
    <row r="23" spans="1:8" ht="16.5" customHeight="1" x14ac:dyDescent="0.25">
      <c r="B23" s="12"/>
      <c r="C23" s="12" t="s">
        <v>8</v>
      </c>
      <c r="D23" s="40">
        <f>FA!F30</f>
        <v>4000</v>
      </c>
    </row>
    <row r="24" spans="1:8" ht="16.5" customHeight="1" x14ac:dyDescent="0.25">
      <c r="A24" t="s">
        <v>79</v>
      </c>
      <c r="B24" s="12"/>
      <c r="C24" s="12"/>
      <c r="D24" s="14"/>
      <c r="E24" s="31">
        <f>SUM(D19:D23)</f>
        <v>21200</v>
      </c>
      <c r="F24" s="17"/>
    </row>
    <row r="25" spans="1:8" s="32" customFormat="1" ht="16.5" customHeight="1" x14ac:dyDescent="0.25">
      <c r="A25" s="32" t="s">
        <v>80</v>
      </c>
      <c r="B25" s="37"/>
      <c r="C25" s="37"/>
      <c r="D25" s="33"/>
      <c r="E25" s="17"/>
      <c r="F25" s="35">
        <f>E17+E24</f>
        <v>201330</v>
      </c>
      <c r="G25" s="17"/>
      <c r="H25" s="17"/>
    </row>
    <row r="26" spans="1:8" ht="16.5" customHeight="1" x14ac:dyDescent="0.25">
      <c r="A26" t="s">
        <v>81</v>
      </c>
      <c r="B26" s="12"/>
      <c r="C26" s="12"/>
      <c r="D26" s="14"/>
      <c r="E26" s="17"/>
      <c r="F26" s="17"/>
      <c r="H26" s="13">
        <f>F25-F38</f>
        <v>0</v>
      </c>
    </row>
    <row r="27" spans="1:8" ht="21" customHeight="1" x14ac:dyDescent="0.25">
      <c r="B27" s="12" t="s">
        <v>9</v>
      </c>
      <c r="C27" s="12"/>
      <c r="D27" s="14"/>
      <c r="E27" s="13">
        <v>50000</v>
      </c>
    </row>
    <row r="28" spans="1:8" ht="24" customHeight="1" x14ac:dyDescent="0.25">
      <c r="B28" s="12" t="s">
        <v>10</v>
      </c>
      <c r="C28" s="12"/>
      <c r="D28" s="14"/>
    </row>
    <row r="29" spans="1:8" ht="16.5" customHeight="1" x14ac:dyDescent="0.25">
      <c r="B29" s="12"/>
      <c r="C29" s="12" t="s">
        <v>11</v>
      </c>
      <c r="D29" s="14">
        <v>1000</v>
      </c>
    </row>
    <row r="30" spans="1:8" ht="16.5" customHeight="1" x14ac:dyDescent="0.25">
      <c r="B30" s="12"/>
      <c r="C30" s="12" t="s">
        <v>12</v>
      </c>
      <c r="D30" s="40">
        <f>IS!G11+900</f>
        <v>930</v>
      </c>
    </row>
    <row r="31" spans="1:8" ht="16.5" customHeight="1" x14ac:dyDescent="0.25">
      <c r="B31" s="12"/>
      <c r="C31" s="12"/>
      <c r="D31" s="14"/>
      <c r="E31" s="16">
        <f>SUM(D29:D30)</f>
        <v>1930</v>
      </c>
    </row>
    <row r="32" spans="1:8" ht="16.5" customHeight="1" x14ac:dyDescent="0.25">
      <c r="A32" t="s">
        <v>82</v>
      </c>
      <c r="B32" s="12"/>
      <c r="C32" s="12"/>
      <c r="D32" s="14"/>
      <c r="E32" s="13">
        <f>SUM(E27:E31)</f>
        <v>51930</v>
      </c>
    </row>
    <row r="33" spans="1:9" ht="16.5" customHeight="1" x14ac:dyDescent="0.25">
      <c r="A33" s="12" t="s">
        <v>96</v>
      </c>
      <c r="B33" s="36"/>
      <c r="C33" s="12"/>
      <c r="D33" s="14"/>
    </row>
    <row r="34" spans="1:9" ht="16.5" customHeight="1" x14ac:dyDescent="0.25">
      <c r="B34" s="12" t="s">
        <v>13</v>
      </c>
      <c r="C34" s="38">
        <v>100000</v>
      </c>
      <c r="D34" s="14"/>
      <c r="H34" s="13" t="s">
        <v>83</v>
      </c>
    </row>
    <row r="35" spans="1:9" ht="16.5" customHeight="1" x14ac:dyDescent="0.25">
      <c r="B35" s="12" t="s">
        <v>78</v>
      </c>
      <c r="C35" s="38">
        <f>I38</f>
        <v>12000</v>
      </c>
      <c r="D35" s="14"/>
      <c r="H35" s="13" t="s">
        <v>84</v>
      </c>
      <c r="I35" s="1">
        <v>10000</v>
      </c>
    </row>
    <row r="36" spans="1:9" x14ac:dyDescent="0.25">
      <c r="B36" s="39" t="s">
        <v>90</v>
      </c>
      <c r="C36" s="41">
        <f>IS!C28</f>
        <v>37400</v>
      </c>
      <c r="H36" s="13" t="s">
        <v>85</v>
      </c>
      <c r="I36" s="1">
        <v>7000</v>
      </c>
    </row>
    <row r="37" spans="1:9" x14ac:dyDescent="0.25">
      <c r="A37" t="s">
        <v>91</v>
      </c>
      <c r="E37" s="16">
        <f>C34+C35+C36</f>
        <v>149400</v>
      </c>
      <c r="H37" s="13" t="s">
        <v>86</v>
      </c>
      <c r="I37" s="18">
        <v>-5000</v>
      </c>
    </row>
    <row r="38" spans="1:9" s="32" customFormat="1" x14ac:dyDescent="0.25">
      <c r="A38" s="32" t="s">
        <v>92</v>
      </c>
      <c r="D38" s="17"/>
      <c r="E38" s="17"/>
      <c r="F38" s="35">
        <f>E32+E37</f>
        <v>201330</v>
      </c>
      <c r="G38" s="17"/>
      <c r="H38" s="17"/>
      <c r="I38" s="34">
        <f>SUM(I35:I37)</f>
        <v>12000</v>
      </c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topLeftCell="A29" workbookViewId="0">
      <selection activeCell="B31" sqref="B31"/>
    </sheetView>
  </sheetViews>
  <sheetFormatPr defaultRowHeight="15" x14ac:dyDescent="0.25"/>
  <cols>
    <col min="2" max="2" width="52.85546875" customWidth="1"/>
    <col min="3" max="3" width="14.5703125" customWidth="1"/>
  </cols>
  <sheetData>
    <row r="3" spans="2:7" ht="15.75" x14ac:dyDescent="0.25">
      <c r="B3" s="84" t="s">
        <v>93</v>
      </c>
      <c r="C3" s="84"/>
      <c r="D3" s="3"/>
    </row>
    <row r="4" spans="2:7" ht="15.75" x14ac:dyDescent="0.25">
      <c r="B4" s="84" t="s">
        <v>18</v>
      </c>
      <c r="C4" s="84"/>
      <c r="D4" s="3"/>
    </row>
    <row r="5" spans="2:7" ht="15.75" x14ac:dyDescent="0.25">
      <c r="B5" s="84" t="s">
        <v>19</v>
      </c>
      <c r="C5" s="84"/>
      <c r="D5" s="3"/>
    </row>
    <row r="6" spans="2:7" ht="16.5" thickBot="1" x14ac:dyDescent="0.3">
      <c r="B6" s="84"/>
      <c r="C6" s="84"/>
      <c r="D6" s="4" t="s">
        <v>20</v>
      </c>
    </row>
    <row r="7" spans="2:7" ht="15.75" x14ac:dyDescent="0.25">
      <c r="B7" s="5" t="s">
        <v>21</v>
      </c>
      <c r="C7" s="2"/>
      <c r="D7" s="6"/>
    </row>
    <row r="8" spans="2:7" ht="15.75" x14ac:dyDescent="0.25">
      <c r="B8" s="7" t="s">
        <v>38</v>
      </c>
      <c r="C8" s="8">
        <v>220000</v>
      </c>
      <c r="D8" s="6"/>
    </row>
    <row r="9" spans="2:7" ht="15.75" x14ac:dyDescent="0.25">
      <c r="B9" s="7" t="s">
        <v>89</v>
      </c>
      <c r="C9" s="11">
        <v>110000</v>
      </c>
      <c r="D9" s="6"/>
    </row>
    <row r="10" spans="2:7" ht="15.75" x14ac:dyDescent="0.25">
      <c r="B10" s="5" t="s">
        <v>22</v>
      </c>
      <c r="C10" s="8">
        <f>SUM(C8:C9)</f>
        <v>330000</v>
      </c>
      <c r="D10" s="6"/>
      <c r="F10" s="1">
        <v>300000</v>
      </c>
      <c r="G10">
        <f>F10*1%</f>
        <v>3000</v>
      </c>
    </row>
    <row r="11" spans="2:7" ht="15.75" x14ac:dyDescent="0.25">
      <c r="B11" s="5" t="s">
        <v>23</v>
      </c>
      <c r="C11" s="2"/>
      <c r="D11" s="6"/>
      <c r="G11">
        <f>G10*1%</f>
        <v>30</v>
      </c>
    </row>
    <row r="12" spans="2:7" ht="15.75" x14ac:dyDescent="0.25">
      <c r="B12" s="7" t="s">
        <v>87</v>
      </c>
      <c r="C12" s="8">
        <v>100000</v>
      </c>
      <c r="D12" s="6"/>
    </row>
    <row r="13" spans="2:7" ht="15.75" x14ac:dyDescent="0.25">
      <c r="B13" s="7" t="s">
        <v>88</v>
      </c>
      <c r="C13" s="11">
        <v>90000</v>
      </c>
      <c r="D13" s="6"/>
    </row>
    <row r="14" spans="2:7" ht="15.75" x14ac:dyDescent="0.25">
      <c r="B14" s="5" t="s">
        <v>24</v>
      </c>
      <c r="C14" s="10">
        <f>SUM(C12:C13)</f>
        <v>190000</v>
      </c>
      <c r="D14" s="3"/>
    </row>
    <row r="15" spans="2:7" ht="15.75" x14ac:dyDescent="0.25">
      <c r="B15" s="5" t="s">
        <v>25</v>
      </c>
      <c r="C15" s="10">
        <f>C10-C14</f>
        <v>140000</v>
      </c>
      <c r="D15" s="3"/>
    </row>
    <row r="16" spans="2:7" ht="15.75" x14ac:dyDescent="0.25">
      <c r="B16" s="5" t="s">
        <v>26</v>
      </c>
      <c r="C16" s="2"/>
      <c r="D16" s="6"/>
    </row>
    <row r="17" spans="2:7" ht="15.75" x14ac:dyDescent="0.25">
      <c r="B17" s="7" t="s">
        <v>27</v>
      </c>
      <c r="C17" s="8">
        <v>4000</v>
      </c>
      <c r="D17" s="6">
        <v>2</v>
      </c>
    </row>
    <row r="18" spans="2:7" ht="15.75" x14ac:dyDescent="0.25">
      <c r="B18" s="7" t="s">
        <v>28</v>
      </c>
      <c r="C18" s="8">
        <f>5000*12</f>
        <v>60000</v>
      </c>
      <c r="D18" s="6"/>
      <c r="G18">
        <f>C10*1%</f>
        <v>3300</v>
      </c>
    </row>
    <row r="19" spans="2:7" ht="15.75" x14ac:dyDescent="0.25">
      <c r="B19" s="7" t="s">
        <v>29</v>
      </c>
      <c r="C19" s="7">
        <v>700</v>
      </c>
      <c r="D19" s="6"/>
    </row>
    <row r="20" spans="2:7" ht="15.75" x14ac:dyDescent="0.25">
      <c r="B20" s="7" t="s">
        <v>30</v>
      </c>
      <c r="C20" s="8">
        <v>2000</v>
      </c>
      <c r="D20" s="6"/>
    </row>
    <row r="21" spans="2:7" ht="15.75" x14ac:dyDescent="0.25">
      <c r="B21" s="7" t="s">
        <v>31</v>
      </c>
      <c r="C21" s="7">
        <v>400</v>
      </c>
      <c r="D21" s="6"/>
    </row>
    <row r="22" spans="2:7" ht="15.75" x14ac:dyDescent="0.25">
      <c r="B22" s="7" t="s">
        <v>32</v>
      </c>
      <c r="C22" s="8">
        <f>1000*12</f>
        <v>12000</v>
      </c>
      <c r="D22" s="6"/>
    </row>
    <row r="23" spans="2:7" ht="15.75" x14ac:dyDescent="0.25">
      <c r="B23" s="7" t="s">
        <v>33</v>
      </c>
      <c r="C23" s="7">
        <v>800</v>
      </c>
      <c r="D23" s="6"/>
    </row>
    <row r="24" spans="2:7" ht="15.75" x14ac:dyDescent="0.25">
      <c r="B24" s="7" t="s">
        <v>34</v>
      </c>
      <c r="C24" s="30">
        <f>FA!E36</f>
        <v>10600</v>
      </c>
      <c r="D24" s="6">
        <v>3</v>
      </c>
    </row>
    <row r="25" spans="2:7" ht="15.75" x14ac:dyDescent="0.25">
      <c r="B25" s="7" t="s">
        <v>97</v>
      </c>
      <c r="C25" s="8">
        <v>1700</v>
      </c>
      <c r="D25" s="6">
        <v>4</v>
      </c>
    </row>
    <row r="26" spans="2:7" ht="16.5" thickBot="1" x14ac:dyDescent="0.3">
      <c r="B26" s="7" t="s">
        <v>35</v>
      </c>
      <c r="C26" s="9">
        <v>10400</v>
      </c>
      <c r="D26" s="6">
        <v>5</v>
      </c>
    </row>
    <row r="27" spans="2:7" ht="15.75" x14ac:dyDescent="0.25">
      <c r="B27" s="5" t="s">
        <v>36</v>
      </c>
      <c r="C27" s="10">
        <f>SUM(C17:C26)</f>
        <v>102600</v>
      </c>
      <c r="D27" s="3"/>
    </row>
    <row r="28" spans="2:7" ht="15.75" x14ac:dyDescent="0.25">
      <c r="B28" s="5" t="s">
        <v>37</v>
      </c>
      <c r="C28" s="10">
        <f>C15-C27</f>
        <v>37400</v>
      </c>
      <c r="D28" s="3"/>
    </row>
    <row r="29" spans="2:7" x14ac:dyDescent="0.25">
      <c r="F29">
        <f>C28*20%</f>
        <v>7480</v>
      </c>
    </row>
  </sheetData>
  <mergeCells count="4">
    <mergeCell ref="B3:C3"/>
    <mergeCell ref="B4:C4"/>
    <mergeCell ref="B5:C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36"/>
  <sheetViews>
    <sheetView topLeftCell="B16" zoomScale="70" zoomScaleNormal="70" workbookViewId="0">
      <selection activeCell="G13" sqref="G13"/>
    </sheetView>
  </sheetViews>
  <sheetFormatPr defaultRowHeight="15" x14ac:dyDescent="0.25"/>
  <cols>
    <col min="2" max="2" width="6.7109375" customWidth="1"/>
    <col min="3" max="3" width="7.28515625" customWidth="1"/>
    <col min="4" max="4" width="11.5703125" customWidth="1"/>
    <col min="5" max="5" width="8" customWidth="1"/>
    <col min="6" max="6" width="13.5703125" customWidth="1"/>
    <col min="7" max="7" width="11.5703125" customWidth="1"/>
    <col min="8" max="8" width="9.28515625" customWidth="1"/>
    <col min="9" max="9" width="8.28515625" customWidth="1"/>
    <col min="10" max="10" width="7.5703125" customWidth="1"/>
  </cols>
  <sheetData>
    <row r="5" spans="2:10" x14ac:dyDescent="0.25">
      <c r="B5" t="s">
        <v>40</v>
      </c>
    </row>
    <row r="6" spans="2:10" x14ac:dyDescent="0.25">
      <c r="B6" t="s">
        <v>41</v>
      </c>
    </row>
    <row r="7" spans="2:10" x14ac:dyDescent="0.25">
      <c r="B7" t="s">
        <v>66</v>
      </c>
    </row>
    <row r="9" spans="2:10" x14ac:dyDescent="0.25">
      <c r="B9" s="20" t="s">
        <v>42</v>
      </c>
      <c r="C9" s="20" t="s">
        <v>46</v>
      </c>
      <c r="D9" s="20" t="s">
        <v>47</v>
      </c>
      <c r="E9" s="20" t="s">
        <v>50</v>
      </c>
      <c r="F9" s="20" t="s">
        <v>53</v>
      </c>
      <c r="G9" s="20" t="s">
        <v>55</v>
      </c>
      <c r="H9" s="20" t="s">
        <v>56</v>
      </c>
      <c r="I9" s="20" t="s">
        <v>57</v>
      </c>
      <c r="J9" s="20" t="s">
        <v>59</v>
      </c>
    </row>
    <row r="10" spans="2:10" x14ac:dyDescent="0.25">
      <c r="B10" s="21"/>
      <c r="C10" s="21"/>
      <c r="D10" s="21" t="s">
        <v>48</v>
      </c>
      <c r="E10" s="21" t="s">
        <v>51</v>
      </c>
      <c r="F10" s="21" t="s">
        <v>54</v>
      </c>
      <c r="G10" s="21" t="s">
        <v>52</v>
      </c>
      <c r="H10" s="21"/>
      <c r="I10" s="21" t="s">
        <v>58</v>
      </c>
      <c r="J10" s="21" t="s">
        <v>60</v>
      </c>
    </row>
    <row r="11" spans="2:10" x14ac:dyDescent="0.25">
      <c r="B11" s="22"/>
      <c r="C11" s="22"/>
      <c r="D11" s="22" t="s">
        <v>49</v>
      </c>
      <c r="E11" s="22" t="s">
        <v>52</v>
      </c>
      <c r="F11" s="22"/>
      <c r="G11" s="22"/>
      <c r="H11" s="22"/>
      <c r="I11" s="22"/>
      <c r="J11" s="22"/>
    </row>
    <row r="12" spans="2:10" x14ac:dyDescent="0.25">
      <c r="B12" s="23" t="s">
        <v>43</v>
      </c>
      <c r="C12" s="24">
        <v>3000</v>
      </c>
      <c r="D12" s="24">
        <v>1500</v>
      </c>
      <c r="E12" s="24"/>
      <c r="F12" s="24"/>
      <c r="G12" s="24">
        <v>1500</v>
      </c>
      <c r="H12" s="25">
        <v>0.5</v>
      </c>
      <c r="I12" s="24">
        <f>G12*H12</f>
        <v>750</v>
      </c>
      <c r="J12" s="24">
        <f>G12-I12</f>
        <v>750</v>
      </c>
    </row>
    <row r="13" spans="2:10" x14ac:dyDescent="0.25">
      <c r="B13" s="23" t="s">
        <v>44</v>
      </c>
      <c r="C13" s="24">
        <v>40000</v>
      </c>
      <c r="D13" s="24">
        <v>30000</v>
      </c>
      <c r="E13" s="24"/>
      <c r="F13" s="24"/>
      <c r="G13" s="24">
        <v>30000</v>
      </c>
      <c r="H13" s="25">
        <v>0.25</v>
      </c>
      <c r="I13" s="24">
        <f t="shared" ref="I13:I14" si="0">G13*H13</f>
        <v>7500</v>
      </c>
      <c r="J13" s="24">
        <f t="shared" ref="J13:J14" si="1">G13-I13</f>
        <v>22500</v>
      </c>
    </row>
    <row r="14" spans="2:10" x14ac:dyDescent="0.25">
      <c r="B14" s="23" t="s">
        <v>45</v>
      </c>
      <c r="C14" s="24">
        <v>10000</v>
      </c>
      <c r="D14" s="24">
        <v>8000</v>
      </c>
      <c r="E14" s="24"/>
      <c r="F14" s="24"/>
      <c r="G14" s="24">
        <v>8000</v>
      </c>
      <c r="H14" s="25">
        <v>0.2</v>
      </c>
      <c r="I14" s="24">
        <f t="shared" si="0"/>
        <v>1600</v>
      </c>
      <c r="J14" s="24">
        <f t="shared" si="1"/>
        <v>6400</v>
      </c>
    </row>
    <row r="15" spans="2:10" x14ac:dyDescent="0.25">
      <c r="B15" s="26" t="s">
        <v>14</v>
      </c>
      <c r="C15" s="27">
        <f>SUM(C12:C14)</f>
        <v>53000</v>
      </c>
      <c r="D15" s="27">
        <f t="shared" ref="D15:J15" si="2">SUM(D12:D14)</f>
        <v>39500</v>
      </c>
      <c r="E15" s="27">
        <f t="shared" si="2"/>
        <v>0</v>
      </c>
      <c r="F15" s="27">
        <f t="shared" si="2"/>
        <v>0</v>
      </c>
      <c r="G15" s="27">
        <f t="shared" si="2"/>
        <v>39500</v>
      </c>
      <c r="H15" s="27"/>
      <c r="I15" s="27">
        <f t="shared" si="2"/>
        <v>9850</v>
      </c>
      <c r="J15" s="27">
        <f t="shared" si="2"/>
        <v>29650</v>
      </c>
    </row>
    <row r="18" spans="2:10" x14ac:dyDescent="0.25">
      <c r="D18" t="s">
        <v>64</v>
      </c>
      <c r="E18" t="s">
        <v>63</v>
      </c>
      <c r="F18" t="s">
        <v>62</v>
      </c>
      <c r="G18" t="s">
        <v>65</v>
      </c>
      <c r="H18" t="s">
        <v>61</v>
      </c>
    </row>
    <row r="19" spans="2:10" x14ac:dyDescent="0.25">
      <c r="C19">
        <v>3000</v>
      </c>
      <c r="D19" s="13">
        <f>C12*H12</f>
        <v>1500</v>
      </c>
      <c r="E19" s="13">
        <f>C19-D19</f>
        <v>1500</v>
      </c>
      <c r="F19" s="19">
        <v>0.5</v>
      </c>
      <c r="G19" s="13">
        <f>E19*F19</f>
        <v>750</v>
      </c>
      <c r="H19" s="13">
        <f>E19-G19</f>
        <v>750</v>
      </c>
      <c r="J19" s="13">
        <f>G13*H13</f>
        <v>7500</v>
      </c>
    </row>
    <row r="20" spans="2:10" x14ac:dyDescent="0.25">
      <c r="C20">
        <v>40000</v>
      </c>
      <c r="D20" s="13">
        <f>C13*H13</f>
        <v>10000</v>
      </c>
      <c r="E20" s="13">
        <f t="shared" ref="E20:E21" si="3">C20-D20</f>
        <v>30000</v>
      </c>
      <c r="F20" s="19">
        <v>0.25</v>
      </c>
      <c r="G20" s="13">
        <f t="shared" ref="G20:G21" si="4">E20*F20</f>
        <v>7500</v>
      </c>
      <c r="H20" s="13">
        <f t="shared" ref="H20:H21" si="5">E20-G20</f>
        <v>22500</v>
      </c>
    </row>
    <row r="21" spans="2:10" x14ac:dyDescent="0.25">
      <c r="C21">
        <v>10000</v>
      </c>
      <c r="D21" s="13">
        <f>C14*H14</f>
        <v>2000</v>
      </c>
      <c r="E21" s="13">
        <f t="shared" si="3"/>
        <v>8000</v>
      </c>
      <c r="F21" s="19">
        <v>0.2</v>
      </c>
      <c r="G21" s="13">
        <f t="shared" si="4"/>
        <v>1600</v>
      </c>
      <c r="H21" s="13">
        <f t="shared" si="5"/>
        <v>6400</v>
      </c>
    </row>
    <row r="23" spans="2:10" x14ac:dyDescent="0.25">
      <c r="F23">
        <v>57567695</v>
      </c>
      <c r="G23">
        <v>450</v>
      </c>
    </row>
    <row r="26" spans="2:10" x14ac:dyDescent="0.25">
      <c r="B26" t="s">
        <v>67</v>
      </c>
      <c r="E26" s="13" t="s">
        <v>72</v>
      </c>
      <c r="F26" t="s">
        <v>68</v>
      </c>
      <c r="G26" s="13" t="e">
        <f>C15-E26*3</f>
        <v>#VALUE!</v>
      </c>
    </row>
    <row r="28" spans="2:10" x14ac:dyDescent="0.25">
      <c r="B28" s="23" t="s">
        <v>43</v>
      </c>
      <c r="C28" s="24">
        <v>3000</v>
      </c>
      <c r="D28" t="s">
        <v>71</v>
      </c>
      <c r="E28" s="13">
        <f>C28*20%</f>
        <v>600</v>
      </c>
      <c r="F28" s="13">
        <f>C28-E28*3</f>
        <v>1200</v>
      </c>
    </row>
    <row r="29" spans="2:10" x14ac:dyDescent="0.25">
      <c r="B29" s="23" t="s">
        <v>73</v>
      </c>
      <c r="C29" s="24">
        <v>40000</v>
      </c>
    </row>
    <row r="30" spans="2:10" x14ac:dyDescent="0.25">
      <c r="B30" s="23" t="s">
        <v>45</v>
      </c>
      <c r="C30" s="24">
        <v>10000</v>
      </c>
      <c r="E30" s="13">
        <f>C30*20%</f>
        <v>2000</v>
      </c>
      <c r="F30" s="13">
        <f>C30-E30*3</f>
        <v>4000</v>
      </c>
    </row>
    <row r="32" spans="2:10" x14ac:dyDescent="0.25">
      <c r="B32" s="28" t="s">
        <v>74</v>
      </c>
    </row>
    <row r="33" spans="2:6" x14ac:dyDescent="0.25">
      <c r="B33" s="28" t="s">
        <v>75</v>
      </c>
      <c r="C33" s="29">
        <v>30000</v>
      </c>
      <c r="E33" s="13">
        <f>C33*20%</f>
        <v>6000</v>
      </c>
      <c r="F33" s="13">
        <f>C33-E33*3</f>
        <v>12000</v>
      </c>
    </row>
    <row r="34" spans="2:6" x14ac:dyDescent="0.25">
      <c r="B34" s="28" t="s">
        <v>76</v>
      </c>
      <c r="C34" s="29">
        <v>4000</v>
      </c>
      <c r="E34" s="13">
        <f t="shared" ref="E34:E35" si="6">C34*20%</f>
        <v>800</v>
      </c>
      <c r="F34" s="13">
        <f t="shared" ref="F34:F35" si="7">C34-E34*3</f>
        <v>1600</v>
      </c>
    </row>
    <row r="35" spans="2:6" x14ac:dyDescent="0.25">
      <c r="B35" s="28" t="s">
        <v>77</v>
      </c>
      <c r="C35" s="29">
        <v>6000</v>
      </c>
      <c r="E35" s="16">
        <f t="shared" si="6"/>
        <v>1200</v>
      </c>
      <c r="F35" s="13">
        <f t="shared" si="7"/>
        <v>2400</v>
      </c>
    </row>
    <row r="36" spans="2:6" x14ac:dyDescent="0.25">
      <c r="E36" s="13">
        <f>SUM(E28:E35)</f>
        <v>10600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9"/>
  <sheetViews>
    <sheetView topLeftCell="A18" zoomScale="80" zoomScaleNormal="80" workbookViewId="0">
      <selection activeCell="G30" sqref="G30"/>
    </sheetView>
  </sheetViews>
  <sheetFormatPr defaultRowHeight="15" x14ac:dyDescent="0.25"/>
  <cols>
    <col min="1" max="1" width="46.140625" customWidth="1"/>
    <col min="2" max="2" width="19.140625" customWidth="1"/>
    <col min="3" max="3" width="15.28515625" customWidth="1"/>
  </cols>
  <sheetData>
    <row r="3" spans="1:3" ht="15.75" x14ac:dyDescent="0.25">
      <c r="A3" s="84" t="s">
        <v>93</v>
      </c>
      <c r="B3" s="84"/>
      <c r="C3" s="42"/>
    </row>
    <row r="4" spans="1:3" ht="15.75" x14ac:dyDescent="0.25">
      <c r="A4" s="84" t="s">
        <v>18</v>
      </c>
      <c r="B4" s="84"/>
      <c r="C4" s="42"/>
    </row>
    <row r="5" spans="1:3" ht="15.75" x14ac:dyDescent="0.25">
      <c r="A5" s="84" t="s">
        <v>19</v>
      </c>
      <c r="B5" s="84"/>
      <c r="C5" s="42"/>
    </row>
    <row r="6" spans="1:3" ht="16.5" thickBot="1" x14ac:dyDescent="0.3">
      <c r="A6" s="85"/>
      <c r="B6" s="85"/>
      <c r="C6" s="4" t="s">
        <v>20</v>
      </c>
    </row>
    <row r="7" spans="1:3" ht="15.75" x14ac:dyDescent="0.25">
      <c r="A7" s="5" t="s">
        <v>21</v>
      </c>
      <c r="B7" s="2"/>
      <c r="C7" s="42"/>
    </row>
    <row r="8" spans="1:3" ht="15.75" x14ac:dyDescent="0.25">
      <c r="A8" s="7" t="s">
        <v>38</v>
      </c>
      <c r="B8" s="43">
        <v>220000</v>
      </c>
      <c r="C8" s="42"/>
    </row>
    <row r="9" spans="1:3" ht="16.5" thickBot="1" x14ac:dyDescent="0.3">
      <c r="A9" s="7" t="s">
        <v>89</v>
      </c>
      <c r="B9" s="44">
        <v>110000</v>
      </c>
      <c r="C9" s="42"/>
    </row>
    <row r="10" spans="1:3" ht="15.75" x14ac:dyDescent="0.25">
      <c r="A10" s="5" t="s">
        <v>22</v>
      </c>
      <c r="B10" s="43">
        <v>330000</v>
      </c>
      <c r="C10" s="42"/>
    </row>
    <row r="11" spans="1:3" ht="15.75" x14ac:dyDescent="0.25">
      <c r="A11" s="5" t="s">
        <v>23</v>
      </c>
      <c r="B11" s="2"/>
      <c r="C11" s="42"/>
    </row>
    <row r="12" spans="1:3" ht="15.75" x14ac:dyDescent="0.25">
      <c r="A12" s="7" t="s">
        <v>87</v>
      </c>
      <c r="B12" s="43">
        <v>100000</v>
      </c>
      <c r="C12" s="42"/>
    </row>
    <row r="13" spans="1:3" ht="16.5" thickBot="1" x14ac:dyDescent="0.3">
      <c r="A13" s="7" t="s">
        <v>88</v>
      </c>
      <c r="B13" s="44">
        <v>90000</v>
      </c>
      <c r="C13" s="42"/>
    </row>
    <row r="14" spans="1:3" ht="15.75" x14ac:dyDescent="0.25">
      <c r="A14" s="5" t="s">
        <v>24</v>
      </c>
      <c r="B14" s="45">
        <v>190000</v>
      </c>
      <c r="C14" s="42"/>
    </row>
    <row r="15" spans="1:3" ht="15.75" x14ac:dyDescent="0.25">
      <c r="A15" s="5" t="s">
        <v>25</v>
      </c>
      <c r="B15" s="45">
        <v>140000</v>
      </c>
      <c r="C15" s="42"/>
    </row>
    <row r="16" spans="1:3" ht="15.75" x14ac:dyDescent="0.25">
      <c r="A16" s="5" t="s">
        <v>26</v>
      </c>
      <c r="B16" s="2"/>
      <c r="C16" s="42"/>
    </row>
    <row r="17" spans="1:5" ht="15.75" x14ac:dyDescent="0.25">
      <c r="A17" s="7" t="s">
        <v>27</v>
      </c>
      <c r="B17" s="43">
        <v>4000</v>
      </c>
      <c r="C17" s="42"/>
    </row>
    <row r="18" spans="1:5" ht="15.75" x14ac:dyDescent="0.25">
      <c r="A18" s="7" t="s">
        <v>28</v>
      </c>
      <c r="B18" s="43">
        <v>60000</v>
      </c>
      <c r="C18" s="42"/>
    </row>
    <row r="19" spans="1:5" ht="15.75" x14ac:dyDescent="0.25">
      <c r="A19" s="7" t="s">
        <v>29</v>
      </c>
      <c r="B19" s="46">
        <v>700</v>
      </c>
      <c r="C19" s="42"/>
    </row>
    <row r="20" spans="1:5" ht="15.75" x14ac:dyDescent="0.25">
      <c r="A20" s="7" t="s">
        <v>30</v>
      </c>
      <c r="B20" s="43">
        <v>2000</v>
      </c>
      <c r="C20" s="42"/>
    </row>
    <row r="21" spans="1:5" ht="15.75" x14ac:dyDescent="0.25">
      <c r="A21" s="7" t="s">
        <v>31</v>
      </c>
      <c r="B21" s="46">
        <v>400</v>
      </c>
      <c r="C21" s="42"/>
      <c r="D21" t="s">
        <v>142</v>
      </c>
      <c r="E21" s="1">
        <f>B20+B21</f>
        <v>2400</v>
      </c>
    </row>
    <row r="22" spans="1:5" ht="15.75" x14ac:dyDescent="0.25">
      <c r="A22" s="7" t="s">
        <v>32</v>
      </c>
      <c r="B22" s="43">
        <v>12000</v>
      </c>
      <c r="C22" s="42"/>
    </row>
    <row r="23" spans="1:5" ht="15.75" x14ac:dyDescent="0.25">
      <c r="A23" s="7" t="s">
        <v>33</v>
      </c>
      <c r="B23" s="46">
        <v>800</v>
      </c>
      <c r="C23" s="42"/>
    </row>
    <row r="24" spans="1:5" ht="15.75" x14ac:dyDescent="0.25">
      <c r="A24" s="7" t="s">
        <v>34</v>
      </c>
      <c r="B24" s="47">
        <v>10600</v>
      </c>
      <c r="C24" s="48">
        <v>1</v>
      </c>
    </row>
    <row r="25" spans="1:5" ht="15.75" x14ac:dyDescent="0.25">
      <c r="A25" s="7" t="s">
        <v>98</v>
      </c>
      <c r="B25" s="43">
        <v>1700</v>
      </c>
      <c r="C25" s="42"/>
    </row>
    <row r="26" spans="1:5" ht="16.5" thickBot="1" x14ac:dyDescent="0.3">
      <c r="A26" s="7" t="s">
        <v>35</v>
      </c>
      <c r="B26" s="44">
        <v>10400</v>
      </c>
      <c r="C26" s="48">
        <v>2</v>
      </c>
    </row>
    <row r="27" spans="1:5" ht="15.75" x14ac:dyDescent="0.25">
      <c r="A27" s="5" t="s">
        <v>36</v>
      </c>
      <c r="B27" s="45">
        <v>102600</v>
      </c>
      <c r="C27" s="42"/>
    </row>
    <row r="28" spans="1:5" ht="15.75" x14ac:dyDescent="0.25">
      <c r="A28" s="5" t="s">
        <v>37</v>
      </c>
      <c r="B28" s="45">
        <v>37400</v>
      </c>
      <c r="C28" s="42"/>
    </row>
    <row r="29" spans="1:5" ht="15.75" x14ac:dyDescent="0.25">
      <c r="A29" s="7" t="s">
        <v>175</v>
      </c>
      <c r="B29" s="16">
        <f>'Working adjustment'!F16</f>
        <v>-8952.8000000000011</v>
      </c>
    </row>
    <row r="30" spans="1:5" ht="15.75" x14ac:dyDescent="0.25">
      <c r="A30" s="7" t="s">
        <v>174</v>
      </c>
      <c r="B30" s="1">
        <f>B28+B29</f>
        <v>28447.199999999997</v>
      </c>
      <c r="C30" t="s">
        <v>99</v>
      </c>
    </row>
    <row r="33" spans="1:3" x14ac:dyDescent="0.25">
      <c r="A33" t="s">
        <v>143</v>
      </c>
      <c r="B33" s="1">
        <f>B26</f>
        <v>10400</v>
      </c>
      <c r="C33" t="s">
        <v>149</v>
      </c>
    </row>
    <row r="34" spans="1:3" x14ac:dyDescent="0.25">
      <c r="A34" t="s">
        <v>144</v>
      </c>
    </row>
    <row r="35" spans="1:3" x14ac:dyDescent="0.25">
      <c r="A35" t="s">
        <v>145</v>
      </c>
      <c r="B35">
        <v>-500</v>
      </c>
    </row>
    <row r="36" spans="1:3" x14ac:dyDescent="0.25">
      <c r="A36" t="s">
        <v>146</v>
      </c>
      <c r="B36">
        <v>-500</v>
      </c>
    </row>
    <row r="37" spans="1:3" x14ac:dyDescent="0.25">
      <c r="A37" t="s">
        <v>147</v>
      </c>
      <c r="B37">
        <v>-300</v>
      </c>
    </row>
    <row r="38" spans="1:3" x14ac:dyDescent="0.25">
      <c r="A38" t="s">
        <v>148</v>
      </c>
      <c r="B38" s="38">
        <v>-4200</v>
      </c>
    </row>
    <row r="39" spans="1:3" x14ac:dyDescent="0.25">
      <c r="A39" t="s">
        <v>150</v>
      </c>
    </row>
    <row r="40" spans="1:3" x14ac:dyDescent="0.25">
      <c r="A40" t="s">
        <v>151</v>
      </c>
      <c r="B40">
        <f>B19</f>
        <v>700</v>
      </c>
    </row>
    <row r="41" spans="1:3" x14ac:dyDescent="0.25">
      <c r="A41" t="s">
        <v>152</v>
      </c>
      <c r="B41" s="18">
        <f>B23</f>
        <v>800</v>
      </c>
    </row>
    <row r="42" spans="1:3" x14ac:dyDescent="0.25">
      <c r="A42" t="s">
        <v>153</v>
      </c>
      <c r="B42" s="1">
        <f>SUM(B33:B41)</f>
        <v>6400</v>
      </c>
    </row>
    <row r="47" spans="1:3" x14ac:dyDescent="0.25">
      <c r="A47" t="s">
        <v>154</v>
      </c>
    </row>
    <row r="48" spans="1:3" x14ac:dyDescent="0.25">
      <c r="C48" t="s">
        <v>155</v>
      </c>
    </row>
    <row r="49" spans="3:3" x14ac:dyDescent="0.25">
      <c r="C49">
        <f>190000-50000+70000</f>
        <v>210000</v>
      </c>
    </row>
  </sheetData>
  <mergeCells count="4">
    <mergeCell ref="A3:B3"/>
    <mergeCell ref="A4:B4"/>
    <mergeCell ref="A5:B5"/>
    <mergeCell ref="A6:B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7"/>
  <sheetViews>
    <sheetView topLeftCell="A4" zoomScale="80" zoomScaleNormal="80" workbookViewId="0">
      <pane xSplit="13860" topLeftCell="K1"/>
      <selection activeCell="J17" sqref="J17"/>
      <selection pane="topRight" activeCell="L35" sqref="L35"/>
    </sheetView>
  </sheetViews>
  <sheetFormatPr defaultRowHeight="15" x14ac:dyDescent="0.25"/>
  <cols>
    <col min="3" max="3" width="23.42578125" customWidth="1"/>
    <col min="4" max="4" width="27.5703125" customWidth="1"/>
    <col min="5" max="5" width="10.42578125" customWidth="1"/>
  </cols>
  <sheetData>
    <row r="3" spans="2:9" x14ac:dyDescent="0.25">
      <c r="B3" s="87" t="s">
        <v>93</v>
      </c>
      <c r="C3" s="87"/>
      <c r="D3" s="87"/>
      <c r="E3" s="87"/>
      <c r="F3" s="87"/>
      <c r="G3" s="87"/>
      <c r="H3" s="49"/>
    </row>
    <row r="4" spans="2:9" x14ac:dyDescent="0.25">
      <c r="B4" s="87" t="s">
        <v>94</v>
      </c>
      <c r="C4" s="87"/>
      <c r="D4" s="87"/>
      <c r="E4" s="87"/>
      <c r="F4" s="87"/>
      <c r="G4" s="87"/>
      <c r="H4" s="49"/>
    </row>
    <row r="5" spans="2:9" ht="17.25" customHeight="1" x14ac:dyDescent="0.25">
      <c r="B5" s="87" t="s">
        <v>95</v>
      </c>
      <c r="C5" s="87"/>
      <c r="D5" s="87"/>
      <c r="E5" s="87"/>
      <c r="F5" s="87"/>
      <c r="G5" s="87"/>
      <c r="H5" s="49"/>
    </row>
    <row r="6" spans="2:9" ht="21.75" customHeight="1" x14ac:dyDescent="0.25">
      <c r="B6" s="2"/>
      <c r="C6" s="2"/>
      <c r="D6" s="2"/>
      <c r="E6" s="2"/>
      <c r="F6" s="2"/>
      <c r="G6" s="2"/>
      <c r="H6" s="50"/>
    </row>
    <row r="7" spans="2:9" ht="21.75" customHeight="1" x14ac:dyDescent="0.25">
      <c r="B7" s="88" t="s">
        <v>15</v>
      </c>
      <c r="C7" s="88"/>
      <c r="D7" s="42"/>
      <c r="E7" s="42"/>
      <c r="F7" s="2"/>
      <c r="G7" s="2"/>
      <c r="H7" s="50"/>
    </row>
    <row r="8" spans="2:9" ht="21.75" customHeight="1" x14ac:dyDescent="0.25">
      <c r="B8" s="2"/>
      <c r="C8" s="50" t="s">
        <v>0</v>
      </c>
      <c r="D8" s="42"/>
      <c r="E8" s="42"/>
      <c r="F8" s="2"/>
      <c r="G8" s="2"/>
      <c r="H8" s="50"/>
    </row>
    <row r="9" spans="2:9" ht="21.75" customHeight="1" x14ac:dyDescent="0.25">
      <c r="B9" s="2"/>
      <c r="C9" s="42"/>
      <c r="D9" s="50" t="s">
        <v>1</v>
      </c>
      <c r="E9" s="51">
        <v>10000</v>
      </c>
      <c r="F9" s="2"/>
      <c r="G9" s="2"/>
      <c r="H9" s="50"/>
    </row>
    <row r="10" spans="2:9" ht="21.75" customHeight="1" thickBot="1" x14ac:dyDescent="0.3">
      <c r="B10" s="2"/>
      <c r="C10" s="42"/>
      <c r="D10" s="50" t="s">
        <v>2</v>
      </c>
      <c r="E10" s="52">
        <v>50000</v>
      </c>
      <c r="F10" s="2"/>
      <c r="G10" s="2"/>
      <c r="H10" s="50"/>
    </row>
    <row r="11" spans="2:9" ht="21.75" customHeight="1" x14ac:dyDescent="0.25">
      <c r="B11" s="2"/>
      <c r="C11" s="42"/>
      <c r="D11" s="42"/>
      <c r="E11" s="42"/>
      <c r="F11" s="53">
        <v>60000</v>
      </c>
      <c r="G11" s="2"/>
      <c r="H11" s="50"/>
    </row>
    <row r="12" spans="2:9" ht="21.75" customHeight="1" x14ac:dyDescent="0.25">
      <c r="B12" s="2"/>
      <c r="C12" s="50" t="s">
        <v>3</v>
      </c>
      <c r="D12" s="42"/>
      <c r="E12" s="42"/>
      <c r="F12" s="53">
        <v>40000</v>
      </c>
      <c r="G12" s="2"/>
      <c r="H12" s="50"/>
    </row>
    <row r="13" spans="2:9" ht="21.75" customHeight="1" x14ac:dyDescent="0.25">
      <c r="B13" s="2"/>
      <c r="C13" s="50" t="s">
        <v>4</v>
      </c>
      <c r="D13" s="42"/>
      <c r="E13" s="42"/>
      <c r="F13" s="53">
        <v>70000</v>
      </c>
      <c r="G13" s="2"/>
      <c r="H13" s="50">
        <v>3</v>
      </c>
    </row>
    <row r="14" spans="2:9" ht="21.75" customHeight="1" x14ac:dyDescent="0.25">
      <c r="B14" s="2"/>
      <c r="C14" s="50" t="s">
        <v>5</v>
      </c>
      <c r="D14" s="42"/>
      <c r="E14" s="42"/>
      <c r="F14" s="2"/>
      <c r="G14" s="2"/>
      <c r="H14" s="50" t="s">
        <v>139</v>
      </c>
      <c r="I14" s="1">
        <f>F11+F12+F13+E15</f>
        <v>177130</v>
      </c>
    </row>
    <row r="15" spans="2:9" ht="21.75" customHeight="1" x14ac:dyDescent="0.25">
      <c r="B15" s="2"/>
      <c r="C15" s="42"/>
      <c r="D15" s="50" t="s">
        <v>16</v>
      </c>
      <c r="E15" s="53">
        <v>7130</v>
      </c>
      <c r="F15" s="2"/>
      <c r="G15" s="2"/>
      <c r="H15" s="50"/>
    </row>
    <row r="16" spans="2:9" ht="21.75" customHeight="1" thickBot="1" x14ac:dyDescent="0.3">
      <c r="B16" s="2"/>
      <c r="C16" s="42"/>
      <c r="D16" s="50" t="s">
        <v>17</v>
      </c>
      <c r="E16" s="70">
        <v>0</v>
      </c>
      <c r="F16" s="2"/>
      <c r="G16" s="2"/>
      <c r="H16" s="50">
        <v>4</v>
      </c>
    </row>
    <row r="17" spans="2:9" ht="21.75" customHeight="1" thickBot="1" x14ac:dyDescent="0.3">
      <c r="B17" s="2"/>
      <c r="C17" s="42"/>
      <c r="D17" s="42"/>
      <c r="E17" s="42"/>
      <c r="F17" s="54">
        <f>SUM(E15:E16)</f>
        <v>7130</v>
      </c>
      <c r="G17" s="2"/>
      <c r="H17" s="50"/>
    </row>
    <row r="18" spans="2:9" ht="21.75" customHeight="1" x14ac:dyDescent="0.25">
      <c r="B18" s="88" t="s">
        <v>39</v>
      </c>
      <c r="C18" s="88"/>
      <c r="D18" s="42"/>
      <c r="E18" s="42"/>
      <c r="F18" s="55">
        <f>SUM(F11:F17)</f>
        <v>177130</v>
      </c>
      <c r="G18" s="2"/>
      <c r="H18" s="50"/>
    </row>
    <row r="19" spans="2:9" ht="21.75" customHeight="1" x14ac:dyDescent="0.25">
      <c r="B19" s="88" t="s">
        <v>42</v>
      </c>
      <c r="C19" s="88"/>
      <c r="D19" s="42"/>
      <c r="E19" s="42"/>
      <c r="F19" s="2"/>
      <c r="G19" s="2"/>
      <c r="H19" s="50"/>
    </row>
    <row r="20" spans="2:9" ht="21.75" customHeight="1" x14ac:dyDescent="0.25">
      <c r="B20" s="2"/>
      <c r="C20" s="42"/>
      <c r="D20" s="50" t="s">
        <v>6</v>
      </c>
      <c r="E20" s="51">
        <v>1200</v>
      </c>
      <c r="F20" s="2"/>
      <c r="G20" s="2"/>
      <c r="H20" s="50"/>
    </row>
    <row r="21" spans="2:9" ht="21.75" customHeight="1" x14ac:dyDescent="0.25">
      <c r="B21" s="2"/>
      <c r="C21" s="42"/>
      <c r="D21" s="50" t="s">
        <v>69</v>
      </c>
      <c r="E21" s="51">
        <v>1600</v>
      </c>
      <c r="F21" s="2"/>
      <c r="G21" s="2"/>
      <c r="H21" s="50"/>
    </row>
    <row r="22" spans="2:9" ht="21.75" customHeight="1" x14ac:dyDescent="0.25">
      <c r="B22" s="2"/>
      <c r="C22" s="42"/>
      <c r="D22" s="50" t="s">
        <v>70</v>
      </c>
      <c r="E22" s="51">
        <v>2400</v>
      </c>
      <c r="F22" s="2"/>
      <c r="G22" s="2"/>
      <c r="H22" s="50" t="s">
        <v>137</v>
      </c>
      <c r="I22" s="1">
        <f>E20+E21+E22</f>
        <v>5200</v>
      </c>
    </row>
    <row r="23" spans="2:9" ht="21.75" customHeight="1" x14ac:dyDescent="0.25">
      <c r="B23" s="2"/>
      <c r="C23" s="42"/>
      <c r="D23" s="50" t="s">
        <v>7</v>
      </c>
      <c r="E23" s="51">
        <v>12000</v>
      </c>
      <c r="F23" s="2"/>
      <c r="G23" s="2"/>
      <c r="H23" s="50"/>
    </row>
    <row r="24" spans="2:9" ht="21.75" customHeight="1" thickBot="1" x14ac:dyDescent="0.3">
      <c r="B24" s="2"/>
      <c r="C24" s="42"/>
      <c r="D24" s="50" t="s">
        <v>8</v>
      </c>
      <c r="E24" s="52">
        <v>4000</v>
      </c>
      <c r="F24" s="2"/>
      <c r="G24" s="2"/>
      <c r="H24" s="50" t="s">
        <v>138</v>
      </c>
      <c r="I24" s="1">
        <f>E23+E24</f>
        <v>16000</v>
      </c>
    </row>
    <row r="25" spans="2:9" ht="21.75" customHeight="1" thickBot="1" x14ac:dyDescent="0.3">
      <c r="B25" s="88" t="s">
        <v>79</v>
      </c>
      <c r="C25" s="88"/>
      <c r="D25" s="42"/>
      <c r="E25" s="42"/>
      <c r="F25" s="56">
        <f>SUM(E20:E24)</f>
        <v>21200</v>
      </c>
      <c r="G25" s="2"/>
      <c r="H25" s="57"/>
    </row>
    <row r="26" spans="2:9" ht="21.75" customHeight="1" x14ac:dyDescent="0.25">
      <c r="B26" s="86" t="s">
        <v>80</v>
      </c>
      <c r="C26" s="86"/>
      <c r="D26" s="42"/>
      <c r="E26" s="42"/>
      <c r="F26" s="2"/>
      <c r="G26" s="58">
        <f>F18+F25</f>
        <v>198330</v>
      </c>
      <c r="H26" s="59"/>
    </row>
    <row r="27" spans="2:9" ht="21.75" customHeight="1" x14ac:dyDescent="0.25">
      <c r="B27" s="88" t="s">
        <v>81</v>
      </c>
      <c r="C27" s="88"/>
      <c r="D27" s="42"/>
      <c r="E27" s="42"/>
      <c r="F27" s="2"/>
      <c r="G27" s="2"/>
      <c r="H27" s="57"/>
    </row>
    <row r="28" spans="2:9" ht="21.75" customHeight="1" x14ac:dyDescent="0.25">
      <c r="B28" s="2"/>
      <c r="C28" s="50" t="s">
        <v>9</v>
      </c>
      <c r="D28" s="42"/>
      <c r="E28" s="42"/>
      <c r="F28" s="53">
        <v>50000</v>
      </c>
      <c r="G28" s="2"/>
      <c r="H28" s="50" t="s">
        <v>141</v>
      </c>
      <c r="I28" s="1">
        <f>F28+E30</f>
        <v>51000</v>
      </c>
    </row>
    <row r="29" spans="2:9" ht="21.75" customHeight="1" x14ac:dyDescent="0.25">
      <c r="B29" s="2"/>
      <c r="C29" s="50" t="s">
        <v>10</v>
      </c>
      <c r="D29" s="42"/>
      <c r="E29" s="42"/>
      <c r="F29" s="2"/>
      <c r="G29" s="2"/>
      <c r="H29" s="50"/>
    </row>
    <row r="30" spans="2:9" ht="21.75" customHeight="1" x14ac:dyDescent="0.25">
      <c r="B30" s="2"/>
      <c r="C30" s="42"/>
      <c r="D30" s="50" t="s">
        <v>11</v>
      </c>
      <c r="E30" s="51">
        <v>1000</v>
      </c>
      <c r="F30" s="2"/>
      <c r="G30" s="2"/>
      <c r="H30" s="50">
        <v>5</v>
      </c>
    </row>
    <row r="31" spans="2:9" ht="21.75" customHeight="1" x14ac:dyDescent="0.25">
      <c r="B31" s="2"/>
      <c r="C31" s="42"/>
      <c r="D31" s="67" t="s">
        <v>132</v>
      </c>
      <c r="E31" s="66">
        <f>'Working adjustment'!H41</f>
        <v>5652.8000000000011</v>
      </c>
      <c r="F31" s="2"/>
      <c r="G31" s="2"/>
      <c r="H31" s="50"/>
    </row>
    <row r="32" spans="2:9" ht="21.75" customHeight="1" x14ac:dyDescent="0.25">
      <c r="B32" s="2"/>
      <c r="C32" s="42"/>
      <c r="D32" s="67" t="s">
        <v>136</v>
      </c>
      <c r="E32" s="66">
        <f>'Working adjustment'!H40</f>
        <v>300</v>
      </c>
      <c r="F32" s="2"/>
      <c r="G32" s="2"/>
      <c r="H32" s="50"/>
    </row>
    <row r="33" spans="2:9" ht="21.75" customHeight="1" thickBot="1" x14ac:dyDescent="0.3">
      <c r="B33" s="2"/>
      <c r="C33" s="42"/>
      <c r="D33" s="50" t="s">
        <v>12</v>
      </c>
      <c r="E33" s="60">
        <v>930</v>
      </c>
      <c r="F33" s="2"/>
      <c r="G33" s="2"/>
      <c r="H33" s="50" t="s">
        <v>140</v>
      </c>
      <c r="I33" s="1">
        <f>E32+E33</f>
        <v>1230</v>
      </c>
    </row>
    <row r="34" spans="2:9" ht="21.75" customHeight="1" thickBot="1" x14ac:dyDescent="0.3">
      <c r="B34" s="2"/>
      <c r="C34" s="42"/>
      <c r="D34" s="42"/>
      <c r="E34" s="42"/>
      <c r="F34" s="54">
        <f>SUM(E30:E33)</f>
        <v>7882.8000000000011</v>
      </c>
      <c r="G34" s="2"/>
      <c r="H34" s="50"/>
    </row>
    <row r="35" spans="2:9" ht="21.75" customHeight="1" x14ac:dyDescent="0.25">
      <c r="B35" s="88" t="s">
        <v>100</v>
      </c>
      <c r="C35" s="88"/>
      <c r="D35" s="42"/>
      <c r="E35" s="42"/>
      <c r="F35" s="53">
        <f>F28+F34</f>
        <v>57882.8</v>
      </c>
      <c r="G35" s="2"/>
      <c r="H35" s="50"/>
    </row>
    <row r="36" spans="2:9" ht="21.75" customHeight="1" x14ac:dyDescent="0.25">
      <c r="B36" s="50" t="s">
        <v>96</v>
      </c>
      <c r="C36" s="2"/>
      <c r="D36" s="42"/>
      <c r="E36" s="42"/>
      <c r="F36" s="2"/>
      <c r="G36" s="2"/>
      <c r="H36" s="50"/>
    </row>
    <row r="37" spans="2:9" ht="21.75" customHeight="1" x14ac:dyDescent="0.25">
      <c r="B37" s="2"/>
      <c r="C37" s="50" t="s">
        <v>13</v>
      </c>
      <c r="D37" s="61">
        <v>100000</v>
      </c>
      <c r="E37" s="42"/>
      <c r="F37" s="2"/>
      <c r="G37" s="2"/>
      <c r="H37" s="50"/>
    </row>
    <row r="38" spans="2:9" ht="21.75" customHeight="1" x14ac:dyDescent="0.25">
      <c r="B38" s="2"/>
      <c r="C38" s="50" t="s">
        <v>78</v>
      </c>
      <c r="D38" s="61">
        <v>12000</v>
      </c>
      <c r="E38" s="42"/>
      <c r="F38" s="2"/>
      <c r="G38" s="2"/>
      <c r="H38" s="50"/>
    </row>
    <row r="39" spans="2:9" ht="21.75" customHeight="1" thickBot="1" x14ac:dyDescent="0.3">
      <c r="B39" s="2"/>
      <c r="C39" s="50" t="s">
        <v>135</v>
      </c>
      <c r="D39" s="65">
        <f>'IS submited to tax'!B30</f>
        <v>28447.199999999997</v>
      </c>
      <c r="E39" s="2"/>
      <c r="F39" s="2"/>
      <c r="G39" s="2"/>
      <c r="H39" s="50"/>
    </row>
    <row r="40" spans="2:9" ht="21.75" customHeight="1" thickBot="1" x14ac:dyDescent="0.3">
      <c r="B40" s="88" t="s">
        <v>91</v>
      </c>
      <c r="C40" s="88"/>
      <c r="D40" s="2"/>
      <c r="E40" s="2"/>
      <c r="F40" s="54">
        <f>SUM(D37:D39)</f>
        <v>140447.20000000001</v>
      </c>
      <c r="G40" s="2"/>
      <c r="H40" s="50"/>
    </row>
    <row r="41" spans="2:9" ht="21.75" customHeight="1" x14ac:dyDescent="0.25">
      <c r="B41" s="86" t="s">
        <v>92</v>
      </c>
      <c r="C41" s="86"/>
      <c r="D41" s="2"/>
      <c r="E41" s="2"/>
      <c r="F41" s="2"/>
      <c r="G41" s="58">
        <f>F35+F40</f>
        <v>198330</v>
      </c>
      <c r="H41" s="59"/>
      <c r="I41" s="1">
        <f>G41-G26</f>
        <v>0</v>
      </c>
    </row>
    <row r="42" spans="2:9" ht="21.75" customHeight="1" x14ac:dyDescent="0.25"/>
    <row r="44" spans="2:9" x14ac:dyDescent="0.25">
      <c r="D44" s="1"/>
    </row>
    <row r="45" spans="2:9" x14ac:dyDescent="0.25">
      <c r="E45" s="1"/>
    </row>
    <row r="47" spans="2:9" x14ac:dyDescent="0.25">
      <c r="E47" s="1"/>
    </row>
  </sheetData>
  <mergeCells count="12">
    <mergeCell ref="B41:C41"/>
    <mergeCell ref="B3:G3"/>
    <mergeCell ref="B4:G4"/>
    <mergeCell ref="B5:G5"/>
    <mergeCell ref="B7:C7"/>
    <mergeCell ref="B18:C18"/>
    <mergeCell ref="B19:C19"/>
    <mergeCell ref="B25:C25"/>
    <mergeCell ref="B26:C26"/>
    <mergeCell ref="B27:C27"/>
    <mergeCell ref="B35:C35"/>
    <mergeCell ref="B40:C4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="90" zoomScaleNormal="90" workbookViewId="0">
      <selection activeCell="I8" sqref="I8"/>
    </sheetView>
  </sheetViews>
  <sheetFormatPr defaultRowHeight="15" x14ac:dyDescent="0.25"/>
  <cols>
    <col min="6" max="6" width="10.5703125" bestFit="1" customWidth="1"/>
    <col min="7" max="7" width="23.42578125" customWidth="1"/>
  </cols>
  <sheetData>
    <row r="1" spans="1:8" x14ac:dyDescent="0.25">
      <c r="A1" s="89" t="s">
        <v>176</v>
      </c>
    </row>
    <row r="3" spans="1:8" ht="15.75" x14ac:dyDescent="0.25">
      <c r="A3" s="5" t="s">
        <v>37</v>
      </c>
      <c r="F3" s="45">
        <v>37400</v>
      </c>
      <c r="H3" t="s">
        <v>127</v>
      </c>
    </row>
    <row r="4" spans="1:8" x14ac:dyDescent="0.25">
      <c r="A4" t="s">
        <v>106</v>
      </c>
    </row>
    <row r="6" spans="1:8" s="71" customFormat="1" x14ac:dyDescent="0.25">
      <c r="A6" s="71" t="s">
        <v>107</v>
      </c>
      <c r="F6" s="72">
        <v>10600</v>
      </c>
      <c r="H6" s="71">
        <v>1</v>
      </c>
    </row>
    <row r="7" spans="1:8" s="71" customFormat="1" x14ac:dyDescent="0.25">
      <c r="A7" s="71" t="s">
        <v>108</v>
      </c>
      <c r="F7" s="71">
        <v>500</v>
      </c>
    </row>
    <row r="8" spans="1:8" s="71" customFormat="1" ht="15.75" x14ac:dyDescent="0.25">
      <c r="A8" s="73" t="s">
        <v>109</v>
      </c>
      <c r="F8" s="72">
        <v>1700</v>
      </c>
    </row>
    <row r="9" spans="1:8" s="71" customFormat="1" x14ac:dyDescent="0.25">
      <c r="A9" s="71" t="s">
        <v>110</v>
      </c>
      <c r="F9" s="74">
        <v>1200</v>
      </c>
    </row>
    <row r="10" spans="1:8" s="71" customFormat="1" x14ac:dyDescent="0.25">
      <c r="A10" s="71" t="s">
        <v>14</v>
      </c>
      <c r="F10" s="72">
        <f>SUM(F6:F9)</f>
        <v>14000</v>
      </c>
    </row>
    <row r="12" spans="1:8" x14ac:dyDescent="0.25">
      <c r="A12" t="s">
        <v>111</v>
      </c>
      <c r="F12" s="18">
        <f>-E22</f>
        <v>-7280</v>
      </c>
      <c r="H12" t="s">
        <v>112</v>
      </c>
    </row>
    <row r="13" spans="1:8" ht="15.75" x14ac:dyDescent="0.25">
      <c r="A13" t="s">
        <v>113</v>
      </c>
      <c r="F13" s="1">
        <f>F3+F10+F12</f>
        <v>44120</v>
      </c>
      <c r="G13" s="45" t="s">
        <v>128</v>
      </c>
    </row>
    <row r="14" spans="1:8" x14ac:dyDescent="0.25">
      <c r="A14" t="s">
        <v>124</v>
      </c>
      <c r="F14" s="64">
        <f>F29</f>
        <v>644</v>
      </c>
      <c r="G14" t="s">
        <v>129</v>
      </c>
    </row>
    <row r="15" spans="1:8" x14ac:dyDescent="0.25">
      <c r="A15" t="s">
        <v>125</v>
      </c>
      <c r="F15" s="1">
        <f>F13+F14</f>
        <v>44764</v>
      </c>
    </row>
    <row r="16" spans="1:8" s="71" customFormat="1" x14ac:dyDescent="0.25">
      <c r="A16" s="71" t="s">
        <v>101</v>
      </c>
      <c r="D16" s="76">
        <v>0.2</v>
      </c>
      <c r="F16" s="63">
        <f>-F15*D16</f>
        <v>-8952.8000000000011</v>
      </c>
      <c r="G16" s="71" t="s">
        <v>130</v>
      </c>
      <c r="H16" s="71">
        <v>5</v>
      </c>
    </row>
    <row r="17" spans="1:10" x14ac:dyDescent="0.25">
      <c r="A17" t="s">
        <v>126</v>
      </c>
      <c r="D17" s="62"/>
      <c r="F17" s="13">
        <f>F15+F16</f>
        <v>35811.199999999997</v>
      </c>
    </row>
    <row r="18" spans="1:10" x14ac:dyDescent="0.25">
      <c r="D18" s="62"/>
      <c r="F18" s="13"/>
      <c r="H18" s="1">
        <v>4200</v>
      </c>
    </row>
    <row r="19" spans="1:10" s="71" customFormat="1" ht="18" customHeight="1" thickBot="1" x14ac:dyDescent="0.3">
      <c r="A19" s="79" t="s">
        <v>43</v>
      </c>
      <c r="B19" s="80">
        <v>750</v>
      </c>
      <c r="C19" s="81">
        <v>0.5</v>
      </c>
      <c r="E19" s="71">
        <f>B19*C19</f>
        <v>375</v>
      </c>
      <c r="F19" s="71">
        <v>4</v>
      </c>
      <c r="G19" s="71">
        <f>B19-E19</f>
        <v>375</v>
      </c>
      <c r="H19" s="72">
        <v>3000</v>
      </c>
      <c r="I19" s="71" t="s">
        <v>156</v>
      </c>
      <c r="J19" s="71" t="s">
        <v>159</v>
      </c>
    </row>
    <row r="20" spans="1:10" s="71" customFormat="1" ht="18" customHeight="1" thickBot="1" x14ac:dyDescent="0.3">
      <c r="A20" s="79" t="s">
        <v>44</v>
      </c>
      <c r="B20" s="82">
        <v>22500</v>
      </c>
      <c r="C20" s="81">
        <v>0.25</v>
      </c>
      <c r="E20" s="71">
        <f t="shared" ref="E20:E21" si="0">B20*C20</f>
        <v>5625</v>
      </c>
      <c r="G20" s="72">
        <f>B20-E20</f>
        <v>16875</v>
      </c>
      <c r="H20" s="72">
        <v>1200</v>
      </c>
      <c r="I20" s="71" t="s">
        <v>157</v>
      </c>
      <c r="J20" s="71" t="s">
        <v>158</v>
      </c>
    </row>
    <row r="21" spans="1:10" s="71" customFormat="1" ht="18" customHeight="1" thickBot="1" x14ac:dyDescent="0.3">
      <c r="A21" s="79" t="s">
        <v>45</v>
      </c>
      <c r="B21" s="82">
        <v>6400</v>
      </c>
      <c r="C21" s="81">
        <v>0.2</v>
      </c>
      <c r="E21" s="78">
        <f t="shared" si="0"/>
        <v>1280</v>
      </c>
      <c r="G21" s="72">
        <f>B21-E21</f>
        <v>5120</v>
      </c>
    </row>
    <row r="22" spans="1:10" s="71" customFormat="1" x14ac:dyDescent="0.25">
      <c r="E22" s="71">
        <f>SUM(E19:E21)</f>
        <v>7280</v>
      </c>
    </row>
    <row r="23" spans="1:10" s="71" customFormat="1" x14ac:dyDescent="0.25">
      <c r="A23" s="75" t="s">
        <v>114</v>
      </c>
      <c r="H23" s="71">
        <v>2</v>
      </c>
    </row>
    <row r="24" spans="1:10" s="71" customFormat="1" x14ac:dyDescent="0.25">
      <c r="B24" s="71" t="s">
        <v>115</v>
      </c>
      <c r="F24" s="72">
        <f>F13</f>
        <v>44120</v>
      </c>
    </row>
    <row r="25" spans="1:10" s="71" customFormat="1" x14ac:dyDescent="0.25">
      <c r="B25" s="71" t="s">
        <v>116</v>
      </c>
      <c r="F25" s="74">
        <v>3000</v>
      </c>
    </row>
    <row r="26" spans="1:10" s="71" customFormat="1" x14ac:dyDescent="0.25">
      <c r="B26" s="71" t="s">
        <v>117</v>
      </c>
      <c r="F26" s="72">
        <f>F24+F25</f>
        <v>47120</v>
      </c>
    </row>
    <row r="27" spans="1:10" s="71" customFormat="1" x14ac:dyDescent="0.25">
      <c r="B27" s="71" t="s">
        <v>118</v>
      </c>
      <c r="E27" s="76">
        <v>0.05</v>
      </c>
      <c r="F27" s="71">
        <f>F26*E27</f>
        <v>2356</v>
      </c>
      <c r="G27" s="71" t="s">
        <v>119</v>
      </c>
    </row>
    <row r="28" spans="1:10" s="71" customFormat="1" x14ac:dyDescent="0.25">
      <c r="B28" s="71" t="s">
        <v>120</v>
      </c>
      <c r="F28" s="72">
        <v>2356</v>
      </c>
      <c r="G28" s="71" t="s">
        <v>121</v>
      </c>
    </row>
    <row r="29" spans="1:10" s="71" customFormat="1" x14ac:dyDescent="0.25">
      <c r="B29" s="71" t="s">
        <v>122</v>
      </c>
      <c r="F29" s="77">
        <f>F25-F28</f>
        <v>644</v>
      </c>
      <c r="G29" s="71" t="s">
        <v>123</v>
      </c>
    </row>
    <row r="31" spans="1:10" x14ac:dyDescent="0.25">
      <c r="A31" t="s">
        <v>101</v>
      </c>
      <c r="G31" s="13">
        <f>-F16</f>
        <v>8952.8000000000011</v>
      </c>
    </row>
    <row r="32" spans="1:10" s="71" customFormat="1" x14ac:dyDescent="0.25">
      <c r="A32" s="71" t="s">
        <v>131</v>
      </c>
      <c r="F32" s="72">
        <v>330000</v>
      </c>
      <c r="G32" s="78">
        <f>-F32*1%</f>
        <v>-3300</v>
      </c>
      <c r="H32" s="71">
        <v>3</v>
      </c>
    </row>
    <row r="33" spans="1:8" x14ac:dyDescent="0.25">
      <c r="A33" t="s">
        <v>132</v>
      </c>
      <c r="G33" s="13">
        <f>G31+G32</f>
        <v>5652.8000000000011</v>
      </c>
    </row>
    <row r="35" spans="1:8" x14ac:dyDescent="0.25">
      <c r="A35" t="s">
        <v>133</v>
      </c>
      <c r="G35">
        <v>3000</v>
      </c>
    </row>
    <row r="36" spans="1:8" x14ac:dyDescent="0.25">
      <c r="A36" t="s">
        <v>134</v>
      </c>
      <c r="G36">
        <f>-G32-G35</f>
        <v>300</v>
      </c>
    </row>
    <row r="38" spans="1:8" x14ac:dyDescent="0.25">
      <c r="A38" t="s">
        <v>102</v>
      </c>
      <c r="G38" s="13">
        <f>G31</f>
        <v>8952.8000000000011</v>
      </c>
    </row>
    <row r="39" spans="1:8" x14ac:dyDescent="0.25">
      <c r="A39" t="s">
        <v>103</v>
      </c>
      <c r="H39">
        <f>G35</f>
        <v>3000</v>
      </c>
    </row>
    <row r="40" spans="1:8" x14ac:dyDescent="0.25">
      <c r="A40" t="s">
        <v>104</v>
      </c>
      <c r="H40" s="68">
        <f>G36</f>
        <v>300</v>
      </c>
    </row>
    <row r="41" spans="1:8" x14ac:dyDescent="0.25">
      <c r="A41" t="s">
        <v>105</v>
      </c>
      <c r="H41" s="69">
        <f>G33</f>
        <v>5652.8000000000011</v>
      </c>
    </row>
    <row r="46" spans="1:8" x14ac:dyDescent="0.25">
      <c r="A46" t="s">
        <v>160</v>
      </c>
    </row>
    <row r="47" spans="1:8" x14ac:dyDescent="0.25">
      <c r="A47" t="s">
        <v>161</v>
      </c>
    </row>
    <row r="48" spans="1:8" x14ac:dyDescent="0.25">
      <c r="B48" t="s">
        <v>162</v>
      </c>
    </row>
    <row r="51" spans="1:7" x14ac:dyDescent="0.25">
      <c r="A51" t="s">
        <v>163</v>
      </c>
    </row>
    <row r="52" spans="1:7" x14ac:dyDescent="0.25">
      <c r="B52" t="s">
        <v>171</v>
      </c>
    </row>
    <row r="54" spans="1:7" x14ac:dyDescent="0.25">
      <c r="A54" t="s">
        <v>164</v>
      </c>
    </row>
    <row r="55" spans="1:7" x14ac:dyDescent="0.25">
      <c r="A55">
        <v>1</v>
      </c>
      <c r="B55" t="s">
        <v>166</v>
      </c>
    </row>
    <row r="56" spans="1:7" x14ac:dyDescent="0.25">
      <c r="A56">
        <v>2</v>
      </c>
      <c r="B56" t="s">
        <v>167</v>
      </c>
    </row>
    <row r="57" spans="1:7" x14ac:dyDescent="0.25">
      <c r="A57">
        <v>3</v>
      </c>
      <c r="B57" t="s">
        <v>173</v>
      </c>
    </row>
    <row r="58" spans="1:7" x14ac:dyDescent="0.25">
      <c r="A58">
        <v>4</v>
      </c>
      <c r="B58" t="s">
        <v>168</v>
      </c>
      <c r="G58" t="s">
        <v>172</v>
      </c>
    </row>
    <row r="59" spans="1:7" x14ac:dyDescent="0.25">
      <c r="A59">
        <v>5</v>
      </c>
      <c r="B59" t="s">
        <v>165</v>
      </c>
    </row>
    <row r="60" spans="1:7" x14ac:dyDescent="0.25">
      <c r="A60">
        <v>5</v>
      </c>
      <c r="B60" t="s">
        <v>169</v>
      </c>
    </row>
    <row r="61" spans="1:7" x14ac:dyDescent="0.25">
      <c r="A61">
        <v>6</v>
      </c>
      <c r="B61" t="s">
        <v>170</v>
      </c>
    </row>
  </sheetData>
  <hyperlinks>
    <hyperlink ref="A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BS</vt:lpstr>
      <vt:lpstr>IS</vt:lpstr>
      <vt:lpstr>FA</vt:lpstr>
      <vt:lpstr>IS submited to tax</vt:lpstr>
      <vt:lpstr>BS sumited to tax admin</vt:lpstr>
      <vt:lpstr>Working adjustment</vt:lpstr>
      <vt:lpstr>'IS submited to tax'!Print_Area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2018-01-31T11:37:16Z</cp:lastPrinted>
  <dcterms:created xsi:type="dcterms:W3CDTF">2016-11-23T07:33:26Z</dcterms:created>
  <dcterms:modified xsi:type="dcterms:W3CDTF">2018-01-31T11:59:15Z</dcterms:modified>
</cp:coreProperties>
</file>